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MVN Sběř, rekonstrukce a zkapacitnění BP\DSJ MVN Sběř, rekonstrukce a zkapacitnění BP\F. Hydrotechnické výpočty\"/>
    </mc:Choice>
  </mc:AlternateContent>
  <bookViews>
    <workbookView xWindow="120" yWindow="135" windowWidth="19020" windowHeight="12660" tabRatio="920" activeTab="6"/>
  </bookViews>
  <sheets>
    <sheet name="MVN Sběř - BP stav" sheetId="22" r:id="rId1"/>
    <sheet name="MVN Sběř - BP návrh" sheetId="23" r:id="rId2"/>
    <sheet name="VZORCE" sheetId="16" r:id="rId3"/>
    <sheet name="MVN Sběř - koryto od BP" sheetId="18" r:id="rId4"/>
    <sheet name="Konzumční křivka" sheetId="20" r:id="rId5"/>
    <sheet name="MVN Sběř - posouzeni kapacity" sheetId="21" r:id="rId6"/>
    <sheet name="MVN Sběř - Vývar" sheetId="24" r:id="rId7"/>
  </sheets>
  <calcPr calcId="152511"/>
</workbook>
</file>

<file path=xl/calcChain.xml><?xml version="1.0" encoding="utf-8"?>
<calcChain xmlns="http://schemas.openxmlformats.org/spreadsheetml/2006/main">
  <c r="C82" i="24" l="1"/>
  <c r="C83" i="24"/>
  <c r="G7" i="18"/>
  <c r="K25" i="18" s="1"/>
  <c r="K20" i="18"/>
  <c r="K21" i="18"/>
  <c r="K22" i="18"/>
  <c r="K23" i="18"/>
  <c r="K24" i="18"/>
  <c r="K26" i="18"/>
  <c r="K27" i="18"/>
  <c r="K28" i="18"/>
  <c r="K29" i="18"/>
  <c r="K30" i="18"/>
  <c r="K31" i="18"/>
  <c r="K32" i="18"/>
  <c r="K34" i="18"/>
  <c r="K35" i="18"/>
  <c r="K36" i="18"/>
  <c r="K37" i="18"/>
  <c r="K38" i="18"/>
  <c r="K39" i="18"/>
  <c r="K40" i="18"/>
  <c r="K42" i="18"/>
  <c r="K43" i="18"/>
  <c r="K44" i="18"/>
  <c r="K45" i="18"/>
  <c r="K46" i="18"/>
  <c r="K19" i="18"/>
  <c r="C122" i="24"/>
  <c r="C124" i="24" s="1"/>
  <c r="C102" i="24"/>
  <c r="C111" i="24" s="1"/>
  <c r="K41" i="18" l="1"/>
  <c r="K33" i="18"/>
  <c r="C104" i="24"/>
  <c r="C123" i="24"/>
  <c r="C126" i="24" s="1"/>
  <c r="C127" i="24" s="1"/>
  <c r="C131" i="24"/>
  <c r="C103" i="24"/>
  <c r="C130" i="24" l="1"/>
  <c r="C132" i="24" s="1"/>
  <c r="C128" i="24"/>
  <c r="C106" i="24"/>
  <c r="C107" i="24" s="1"/>
  <c r="C108" i="24" l="1"/>
  <c r="C110" i="24"/>
  <c r="C112" i="24" s="1"/>
  <c r="B41" i="18" l="1"/>
  <c r="C41" i="18" s="1"/>
  <c r="D41" i="18"/>
  <c r="E41" i="18" s="1"/>
  <c r="B42" i="18"/>
  <c r="C42" i="18" s="1"/>
  <c r="D42" i="18"/>
  <c r="E42" i="18" s="1"/>
  <c r="B43" i="18"/>
  <c r="C43" i="18" s="1"/>
  <c r="D43" i="18"/>
  <c r="E43" i="18" s="1"/>
  <c r="F43" i="18" s="1"/>
  <c r="B44" i="18"/>
  <c r="C44" i="18" s="1"/>
  <c r="D44" i="18"/>
  <c r="E44" i="18" s="1"/>
  <c r="F44" i="18" s="1"/>
  <c r="B45" i="18"/>
  <c r="C45" i="18" s="1"/>
  <c r="D45" i="18"/>
  <c r="E45" i="18" s="1"/>
  <c r="B46" i="18"/>
  <c r="C46" i="18" s="1"/>
  <c r="D46" i="18"/>
  <c r="E46" i="18" s="1"/>
  <c r="G10" i="21"/>
  <c r="G11" i="21"/>
  <c r="G12" i="21"/>
  <c r="G13" i="21"/>
  <c r="G14" i="21"/>
  <c r="G15" i="21"/>
  <c r="G16" i="21"/>
  <c r="G17" i="21"/>
  <c r="G18" i="21"/>
  <c r="G19" i="21"/>
  <c r="G20" i="21"/>
  <c r="G21" i="21"/>
  <c r="G22" i="21"/>
  <c r="G23" i="21"/>
  <c r="G24" i="21"/>
  <c r="G25" i="21"/>
  <c r="G26" i="21"/>
  <c r="G27" i="21"/>
  <c r="G28" i="21"/>
  <c r="G29" i="21"/>
  <c r="G30" i="21"/>
  <c r="G31" i="21"/>
  <c r="G32" i="21"/>
  <c r="G33" i="21"/>
  <c r="G34" i="21"/>
  <c r="G35" i="21"/>
  <c r="G36" i="21"/>
  <c r="E10" i="21"/>
  <c r="E11" i="21"/>
  <c r="E12" i="21"/>
  <c r="E13" i="21"/>
  <c r="E14" i="21"/>
  <c r="E15" i="21"/>
  <c r="E16" i="21"/>
  <c r="E17" i="21"/>
  <c r="E18" i="21"/>
  <c r="E19" i="21"/>
  <c r="E20" i="21"/>
  <c r="E21" i="21"/>
  <c r="E22" i="21"/>
  <c r="E23" i="21"/>
  <c r="E24" i="21"/>
  <c r="E25" i="21"/>
  <c r="E26" i="21"/>
  <c r="E27" i="21"/>
  <c r="E28" i="21"/>
  <c r="E29" i="21"/>
  <c r="E30" i="21"/>
  <c r="E31" i="21"/>
  <c r="E32" i="21"/>
  <c r="E33" i="21"/>
  <c r="E34" i="21"/>
  <c r="E35" i="21"/>
  <c r="E36" i="21"/>
  <c r="E9" i="21"/>
  <c r="D10" i="21"/>
  <c r="D11" i="21"/>
  <c r="D12" i="21"/>
  <c r="D13" i="21"/>
  <c r="D14" i="21"/>
  <c r="D15" i="21"/>
  <c r="D16" i="21"/>
  <c r="D17" i="21"/>
  <c r="D18" i="21"/>
  <c r="D19" i="21"/>
  <c r="D20" i="21"/>
  <c r="D21" i="21"/>
  <c r="D22" i="21"/>
  <c r="D23" i="21"/>
  <c r="D24" i="21"/>
  <c r="D25" i="21"/>
  <c r="D26" i="21"/>
  <c r="D27" i="21"/>
  <c r="D28" i="21"/>
  <c r="D29" i="21"/>
  <c r="D30" i="21"/>
  <c r="D31" i="21"/>
  <c r="D32" i="21"/>
  <c r="D33" i="21"/>
  <c r="D34" i="21"/>
  <c r="D35" i="21"/>
  <c r="D36" i="21"/>
  <c r="C10" i="21"/>
  <c r="C11" i="21"/>
  <c r="C12" i="21"/>
  <c r="C13" i="21"/>
  <c r="C14" i="21"/>
  <c r="C15" i="21"/>
  <c r="C16" i="21"/>
  <c r="C17" i="21"/>
  <c r="C18" i="21"/>
  <c r="C19" i="21"/>
  <c r="C20" i="21"/>
  <c r="C21" i="21"/>
  <c r="C22" i="21"/>
  <c r="C23" i="21"/>
  <c r="C24" i="21"/>
  <c r="C25" i="21"/>
  <c r="C26" i="21"/>
  <c r="C27" i="21"/>
  <c r="C28" i="21"/>
  <c r="C29" i="21"/>
  <c r="C30" i="21"/>
  <c r="C31" i="21"/>
  <c r="C32" i="21"/>
  <c r="C33" i="21"/>
  <c r="C34" i="21"/>
  <c r="C35" i="21"/>
  <c r="C36" i="21"/>
  <c r="C9" i="21"/>
  <c r="D44" i="23"/>
  <c r="E44" i="23" s="1"/>
  <c r="D45" i="23"/>
  <c r="E45" i="23"/>
  <c r="D46" i="23"/>
  <c r="E46" i="23" s="1"/>
  <c r="D47" i="23"/>
  <c r="E47" i="23" s="1"/>
  <c r="D48" i="23"/>
  <c r="E48" i="23" s="1"/>
  <c r="D49" i="23"/>
  <c r="E49" i="23"/>
  <c r="D50" i="23"/>
  <c r="E50" i="23" s="1"/>
  <c r="D43" i="23"/>
  <c r="E43" i="23" s="1"/>
  <c r="G45" i="18" l="1"/>
  <c r="F45" i="18"/>
  <c r="H45" i="18" s="1"/>
  <c r="I45" i="18" s="1"/>
  <c r="J45" i="18" s="1"/>
  <c r="F35" i="21" s="1"/>
  <c r="G43" i="18"/>
  <c r="H43" i="18" s="1"/>
  <c r="I43" i="18" s="1"/>
  <c r="J43" i="18" s="1"/>
  <c r="F33" i="21" s="1"/>
  <c r="F42" i="18"/>
  <c r="G42" i="18"/>
  <c r="G46" i="18"/>
  <c r="G44" i="18"/>
  <c r="H44" i="18" s="1"/>
  <c r="I44" i="18" s="1"/>
  <c r="J44" i="18" s="1"/>
  <c r="F34" i="21" s="1"/>
  <c r="G41" i="18"/>
  <c r="F41" i="18"/>
  <c r="H41" i="18" s="1"/>
  <c r="I41" i="18" s="1"/>
  <c r="J41" i="18" s="1"/>
  <c r="F31" i="21" s="1"/>
  <c r="F46" i="18"/>
  <c r="D36" i="18"/>
  <c r="B36" i="18"/>
  <c r="C36" i="18" s="1"/>
  <c r="D9" i="21"/>
  <c r="D42" i="23"/>
  <c r="E42" i="23" s="1"/>
  <c r="D41" i="23"/>
  <c r="E41" i="23" s="1"/>
  <c r="D40" i="23"/>
  <c r="E40" i="23" s="1"/>
  <c r="D39" i="23"/>
  <c r="E39" i="23" s="1"/>
  <c r="D38" i="23"/>
  <c r="E38" i="23" s="1"/>
  <c r="D37" i="23"/>
  <c r="E37" i="23" s="1"/>
  <c r="D36" i="23"/>
  <c r="E36" i="23" s="1"/>
  <c r="D35" i="23"/>
  <c r="E35" i="23" s="1"/>
  <c r="D34" i="23"/>
  <c r="E34" i="23" s="1"/>
  <c r="D33" i="23"/>
  <c r="E33" i="23" s="1"/>
  <c r="D32" i="23"/>
  <c r="E32" i="23" s="1"/>
  <c r="D31" i="23"/>
  <c r="E31" i="23" s="1"/>
  <c r="D30" i="23"/>
  <c r="E30" i="23" s="1"/>
  <c r="D29" i="23"/>
  <c r="E29" i="23" s="1"/>
  <c r="D28" i="23"/>
  <c r="E28" i="23" s="1"/>
  <c r="D27" i="23"/>
  <c r="E27" i="23" s="1"/>
  <c r="D26" i="23"/>
  <c r="E26" i="23" s="1"/>
  <c r="D25" i="23"/>
  <c r="E25" i="23" s="1"/>
  <c r="D24" i="23"/>
  <c r="E24" i="23" s="1"/>
  <c r="D23" i="23"/>
  <c r="E23" i="23" s="1"/>
  <c r="E41" i="22"/>
  <c r="E42" i="22"/>
  <c r="E43" i="22"/>
  <c r="D40" i="22"/>
  <c r="E40" i="22" s="1"/>
  <c r="D41" i="22"/>
  <c r="D42" i="22"/>
  <c r="D43" i="22"/>
  <c r="D44" i="22"/>
  <c r="E44" i="22" s="1"/>
  <c r="D39" i="22"/>
  <c r="E39" i="22" s="1"/>
  <c r="D38" i="22"/>
  <c r="E38" i="22" s="1"/>
  <c r="D37" i="22"/>
  <c r="E37" i="22" s="1"/>
  <c r="D36" i="22"/>
  <c r="E36" i="22" s="1"/>
  <c r="D35" i="22"/>
  <c r="E35" i="22" s="1"/>
  <c r="D34" i="22"/>
  <c r="E34" i="22" s="1"/>
  <c r="D33" i="22"/>
  <c r="E33" i="22" s="1"/>
  <c r="D32" i="22"/>
  <c r="E32" i="22" s="1"/>
  <c r="D31" i="22"/>
  <c r="E31" i="22" s="1"/>
  <c r="D30" i="22"/>
  <c r="E30" i="22" s="1"/>
  <c r="D29" i="22"/>
  <c r="E29" i="22" s="1"/>
  <c r="D28" i="22"/>
  <c r="E28" i="22" s="1"/>
  <c r="D27" i="22"/>
  <c r="E27" i="22" s="1"/>
  <c r="D26" i="22"/>
  <c r="E26" i="22" s="1"/>
  <c r="D25" i="22"/>
  <c r="E25" i="22" s="1"/>
  <c r="D24" i="22"/>
  <c r="E24" i="22" s="1"/>
  <c r="D23" i="22"/>
  <c r="E23" i="22" s="1"/>
  <c r="H42" i="18" l="1"/>
  <c r="I42" i="18" s="1"/>
  <c r="J42" i="18" s="1"/>
  <c r="F32" i="21" s="1"/>
  <c r="H46" i="18"/>
  <c r="I46" i="18" s="1"/>
  <c r="J46" i="18" s="1"/>
  <c r="F36" i="21" s="1"/>
  <c r="E36" i="18"/>
  <c r="F36" i="18" s="1"/>
  <c r="G9" i="21"/>
  <c r="B20" i="18"/>
  <c r="C20" i="18" s="1"/>
  <c r="D20" i="18"/>
  <c r="B22" i="18"/>
  <c r="C22" i="18" s="1"/>
  <c r="D24" i="18"/>
  <c r="E24" i="18" s="1"/>
  <c r="F24" i="18" s="1"/>
  <c r="B26" i="18"/>
  <c r="C26" i="18" s="1"/>
  <c r="D28" i="18"/>
  <c r="E28" i="18" s="1"/>
  <c r="F28" i="18" s="1"/>
  <c r="B30" i="18"/>
  <c r="C30" i="18" s="1"/>
  <c r="D32" i="18"/>
  <c r="E32" i="18" s="1"/>
  <c r="F32" i="18" s="1"/>
  <c r="B34" i="18"/>
  <c r="C34" i="18" s="1"/>
  <c r="D37" i="18"/>
  <c r="B39" i="18"/>
  <c r="C39" i="18" s="1"/>
  <c r="D19" i="18"/>
  <c r="E19" i="18" s="1"/>
  <c r="F19" i="18" s="1"/>
  <c r="B21" i="18"/>
  <c r="C21" i="18" s="1"/>
  <c r="D23" i="18"/>
  <c r="E23" i="18" s="1"/>
  <c r="F23" i="18" s="1"/>
  <c r="B25" i="18"/>
  <c r="C25" i="18" s="1"/>
  <c r="D27" i="18"/>
  <c r="E27" i="18" s="1"/>
  <c r="B29" i="18"/>
  <c r="C29" i="18" s="1"/>
  <c r="D31" i="18"/>
  <c r="E31" i="18" s="1"/>
  <c r="F31" i="18" s="1"/>
  <c r="B33" i="18"/>
  <c r="C33" i="18" s="1"/>
  <c r="D35" i="18"/>
  <c r="E35" i="18" s="1"/>
  <c r="F35" i="18" s="1"/>
  <c r="B38" i="18"/>
  <c r="C38" i="18" s="1"/>
  <c r="D40" i="18"/>
  <c r="E40" i="18" s="1"/>
  <c r="F40" i="18" s="1"/>
  <c r="D22" i="18"/>
  <c r="E22" i="18" s="1"/>
  <c r="F22" i="18" s="1"/>
  <c r="B24" i="18"/>
  <c r="C24" i="18" s="1"/>
  <c r="D26" i="18"/>
  <c r="E26" i="18" s="1"/>
  <c r="B28" i="18"/>
  <c r="C28" i="18" s="1"/>
  <c r="D30" i="18"/>
  <c r="E30" i="18" s="1"/>
  <c r="F30" i="18" s="1"/>
  <c r="B32" i="18"/>
  <c r="C32" i="18" s="1"/>
  <c r="D34" i="18"/>
  <c r="E34" i="18" s="1"/>
  <c r="F34" i="18" s="1"/>
  <c r="B37" i="18"/>
  <c r="C37" i="18" s="1"/>
  <c r="D39" i="18"/>
  <c r="E39" i="18" s="1"/>
  <c r="F39" i="18" s="1"/>
  <c r="B19" i="18"/>
  <c r="C19" i="18" s="1"/>
  <c r="D21" i="18"/>
  <c r="E21" i="18" s="1"/>
  <c r="B23" i="18"/>
  <c r="C23" i="18" s="1"/>
  <c r="D25" i="18"/>
  <c r="E25" i="18" s="1"/>
  <c r="B27" i="18"/>
  <c r="C27" i="18" s="1"/>
  <c r="D29" i="18"/>
  <c r="E29" i="18" s="1"/>
  <c r="F29" i="18" s="1"/>
  <c r="B31" i="18"/>
  <c r="C31" i="18" s="1"/>
  <c r="D33" i="18"/>
  <c r="E33" i="18" s="1"/>
  <c r="F33" i="18" s="1"/>
  <c r="B35" i="18"/>
  <c r="C35" i="18" s="1"/>
  <c r="D38" i="18"/>
  <c r="E38" i="18" s="1"/>
  <c r="B40" i="18"/>
  <c r="C40" i="18" s="1"/>
  <c r="E37" i="18"/>
  <c r="F37" i="18" s="1"/>
  <c r="E20" i="18"/>
  <c r="F20" i="18" s="1"/>
  <c r="G36" i="18" l="1"/>
  <c r="H36" i="18" s="1"/>
  <c r="I36" i="18" s="1"/>
  <c r="J36" i="18" s="1"/>
  <c r="F26" i="21" s="1"/>
  <c r="G34" i="18"/>
  <c r="H34" i="18" s="1"/>
  <c r="I34" i="18" s="1"/>
  <c r="J34" i="18" s="1"/>
  <c r="F24" i="21" s="1"/>
  <c r="G29" i="18"/>
  <c r="H29" i="18" s="1"/>
  <c r="I29" i="18" s="1"/>
  <c r="J29" i="18" s="1"/>
  <c r="F19" i="21" s="1"/>
  <c r="G19" i="18"/>
  <c r="G21" i="18"/>
  <c r="G38" i="18"/>
  <c r="H19" i="18"/>
  <c r="I19" i="18" s="1"/>
  <c r="J19" i="18" s="1"/>
  <c r="F9" i="21" s="1"/>
  <c r="G32" i="18"/>
  <c r="H32" i="18" s="1"/>
  <c r="I32" i="18" s="1"/>
  <c r="J32" i="18" s="1"/>
  <c r="F22" i="21" s="1"/>
  <c r="G24" i="18"/>
  <c r="H24" i="18" s="1"/>
  <c r="I24" i="18" s="1"/>
  <c r="J24" i="18" s="1"/>
  <c r="F14" i="21" s="1"/>
  <c r="G35" i="18"/>
  <c r="H35" i="18" s="1"/>
  <c r="I35" i="18" s="1"/>
  <c r="J35" i="18" s="1"/>
  <c r="F25" i="21" s="1"/>
  <c r="F21" i="18"/>
  <c r="F26" i="18"/>
  <c r="F38" i="18"/>
  <c r="G26" i="18"/>
  <c r="G23" i="18"/>
  <c r="H23" i="18" s="1"/>
  <c r="I23" i="18" s="1"/>
  <c r="J23" i="18" s="1"/>
  <c r="F13" i="21" s="1"/>
  <c r="G28" i="18"/>
  <c r="H28" i="18" s="1"/>
  <c r="I28" i="18" s="1"/>
  <c r="J28" i="18" s="1"/>
  <c r="F18" i="21" s="1"/>
  <c r="G39" i="18"/>
  <c r="H39" i="18" s="1"/>
  <c r="I39" i="18" s="1"/>
  <c r="J39" i="18" s="1"/>
  <c r="F29" i="21" s="1"/>
  <c r="G31" i="18"/>
  <c r="H31" i="18" s="1"/>
  <c r="I31" i="18" s="1"/>
  <c r="J31" i="18" s="1"/>
  <c r="F21" i="21" s="1"/>
  <c r="G25" i="18"/>
  <c r="F25" i="18"/>
  <c r="G37" i="18"/>
  <c r="H37" i="18" s="1"/>
  <c r="I37" i="18" s="1"/>
  <c r="J37" i="18" s="1"/>
  <c r="F27" i="21" s="1"/>
  <c r="G40" i="18"/>
  <c r="H40" i="18" s="1"/>
  <c r="I40" i="18" s="1"/>
  <c r="J40" i="18" s="1"/>
  <c r="F30" i="21" s="1"/>
  <c r="G33" i="18"/>
  <c r="H33" i="18" s="1"/>
  <c r="I33" i="18" s="1"/>
  <c r="J33" i="18" s="1"/>
  <c r="F23" i="21" s="1"/>
  <c r="G27" i="18"/>
  <c r="F27" i="18"/>
  <c r="G22" i="18"/>
  <c r="H22" i="18" s="1"/>
  <c r="I22" i="18" s="1"/>
  <c r="J22" i="18" s="1"/>
  <c r="F12" i="21" s="1"/>
  <c r="G30" i="18"/>
  <c r="H30" i="18" s="1"/>
  <c r="I30" i="18" s="1"/>
  <c r="J30" i="18" s="1"/>
  <c r="F20" i="21" s="1"/>
  <c r="G20" i="18"/>
  <c r="H20" i="18" s="1"/>
  <c r="I20" i="18" s="1"/>
  <c r="J20" i="18" s="1"/>
  <c r="F10" i="21" s="1"/>
  <c r="H21" i="18" l="1"/>
  <c r="I21" i="18" s="1"/>
  <c r="J21" i="18" s="1"/>
  <c r="F11" i="21" s="1"/>
  <c r="H26" i="18"/>
  <c r="I26" i="18" s="1"/>
  <c r="J26" i="18" s="1"/>
  <c r="F16" i="21" s="1"/>
  <c r="H38" i="18"/>
  <c r="I38" i="18" s="1"/>
  <c r="J38" i="18" s="1"/>
  <c r="F28" i="21" s="1"/>
  <c r="H27" i="18"/>
  <c r="I27" i="18" s="1"/>
  <c r="J27" i="18" s="1"/>
  <c r="F17" i="21" s="1"/>
  <c r="H25" i="18"/>
  <c r="I25" i="18" s="1"/>
  <c r="J25" i="18" s="1"/>
  <c r="F15" i="21" s="1"/>
</calcChain>
</file>

<file path=xl/comments1.xml><?xml version="1.0" encoding="utf-8"?>
<comments xmlns="http://schemas.openxmlformats.org/spreadsheetml/2006/main">
  <authors>
    <author>DostalJ</author>
  </authors>
  <commentList>
    <comment ref="J43" authorId="0" shapeId="0">
      <text>
        <r>
          <rPr>
            <b/>
            <sz val="9"/>
            <color indexed="81"/>
            <rFont val="Tahoma"/>
            <charset val="1"/>
          </rPr>
          <t>DostalJ:</t>
        </r>
        <r>
          <rPr>
            <sz val="9"/>
            <color indexed="81"/>
            <rFont val="Tahoma"/>
            <charset val="1"/>
          </rPr>
          <t xml:space="preserve">
hydraulika sešit str. 8
m=f(h/t)</t>
        </r>
      </text>
    </comment>
    <comment ref="J53" authorId="0" shapeId="0">
      <text>
        <r>
          <rPr>
            <b/>
            <sz val="9"/>
            <color indexed="81"/>
            <rFont val="Tahoma"/>
            <charset val="1"/>
          </rPr>
          <t>DostalJ:</t>
        </r>
        <r>
          <rPr>
            <sz val="9"/>
            <color indexed="81"/>
            <rFont val="Tahoma"/>
            <charset val="1"/>
          </rPr>
          <t xml:space="preserve">
hydraulika tab. str. 165</t>
        </r>
      </text>
    </comment>
    <comment ref="L119" authorId="0" shapeId="0">
      <text>
        <r>
          <rPr>
            <b/>
            <sz val="9"/>
            <color indexed="81"/>
            <rFont val="Tahoma"/>
            <family val="2"/>
            <charset val="238"/>
          </rPr>
          <t>DostalJ:</t>
        </r>
        <r>
          <rPr>
            <sz val="9"/>
            <color indexed="81"/>
            <rFont val="Tahoma"/>
            <family val="2"/>
            <charset val="238"/>
          </rPr>
          <t xml:space="preserve">
posouzení hloubky vývaru
</t>
        </r>
        <r>
          <rPr>
            <sz val="9"/>
            <color indexed="81"/>
            <rFont val="Symbol"/>
            <family val="1"/>
            <charset val="2"/>
          </rPr>
          <t>s</t>
        </r>
        <r>
          <rPr>
            <sz val="9"/>
            <color indexed="81"/>
            <rFont val="Tahoma"/>
            <family val="2"/>
            <charset val="238"/>
          </rPr>
          <t>=(yd+d)/y2=1,05-1,10</t>
        </r>
      </text>
    </comment>
    <comment ref="L120" authorId="0" shapeId="0">
      <text>
        <r>
          <rPr>
            <b/>
            <sz val="9"/>
            <color indexed="81"/>
            <rFont val="Tahoma"/>
            <family val="2"/>
            <charset val="238"/>
          </rPr>
          <t>DostalJ:</t>
        </r>
        <r>
          <rPr>
            <sz val="9"/>
            <color indexed="81"/>
            <rFont val="Tahoma"/>
            <family val="2"/>
            <charset val="238"/>
          </rPr>
          <t xml:space="preserve">
posouzení hloubky vývaru
</t>
        </r>
        <r>
          <rPr>
            <sz val="9"/>
            <color indexed="81"/>
            <rFont val="Symbol"/>
            <family val="1"/>
            <charset val="2"/>
          </rPr>
          <t>s</t>
        </r>
        <r>
          <rPr>
            <sz val="9"/>
            <color indexed="81"/>
            <rFont val="Tahoma"/>
            <family val="2"/>
            <charset val="238"/>
          </rPr>
          <t>=(0,90+0,80)/1,575=
=1,08</t>
        </r>
      </text>
    </comment>
  </commentList>
</comments>
</file>

<file path=xl/sharedStrings.xml><?xml version="1.0" encoding="utf-8"?>
<sst xmlns="http://schemas.openxmlformats.org/spreadsheetml/2006/main" count="303" uniqueCount="198">
  <si>
    <t>m</t>
  </si>
  <si>
    <t>b =</t>
  </si>
  <si>
    <t>m =</t>
  </si>
  <si>
    <t>i =</t>
  </si>
  <si>
    <r>
      <t>n</t>
    </r>
    <r>
      <rPr>
        <vertAlign val="subscript"/>
        <sz val="10"/>
        <rFont val="Arial CE"/>
        <family val="2"/>
        <charset val="238"/>
      </rPr>
      <t>1</t>
    </r>
    <r>
      <rPr>
        <sz val="10"/>
        <rFont val="Arial CE"/>
        <charset val="238"/>
      </rPr>
      <t xml:space="preserve"> =</t>
    </r>
  </si>
  <si>
    <r>
      <t>n</t>
    </r>
    <r>
      <rPr>
        <vertAlign val="subscript"/>
        <sz val="10"/>
        <rFont val="Arial CE"/>
        <family val="2"/>
        <charset val="238"/>
      </rPr>
      <t>2</t>
    </r>
    <r>
      <rPr>
        <sz val="10"/>
        <rFont val="Arial CE"/>
        <charset val="238"/>
      </rPr>
      <t xml:space="preserve"> =</t>
    </r>
  </si>
  <si>
    <r>
      <t>O</t>
    </r>
    <r>
      <rPr>
        <b/>
        <vertAlign val="subscript"/>
        <sz val="11"/>
        <rFont val="Arial CE"/>
        <family val="2"/>
        <charset val="238"/>
      </rPr>
      <t>1</t>
    </r>
    <r>
      <rPr>
        <b/>
        <sz val="11"/>
        <rFont val="Arial CE"/>
        <family val="2"/>
        <charset val="238"/>
      </rPr>
      <t xml:space="preserve"> = b</t>
    </r>
  </si>
  <si>
    <r>
      <t>n = (</t>
    </r>
    <r>
      <rPr>
        <b/>
        <sz val="11"/>
        <rFont val="Symbol"/>
        <family val="1"/>
        <charset val="2"/>
      </rPr>
      <t>S(O</t>
    </r>
    <r>
      <rPr>
        <b/>
        <vertAlign val="subscript"/>
        <sz val="11"/>
        <rFont val="Arial CE"/>
        <family val="2"/>
        <charset val="238"/>
      </rPr>
      <t>i</t>
    </r>
    <r>
      <rPr>
        <b/>
        <sz val="11"/>
        <rFont val="Arial CE"/>
        <family val="2"/>
        <charset val="238"/>
      </rPr>
      <t>*n</t>
    </r>
    <r>
      <rPr>
        <b/>
        <vertAlign val="subscript"/>
        <sz val="11"/>
        <rFont val="Arial CE"/>
        <family val="2"/>
        <charset val="238"/>
      </rPr>
      <t>i</t>
    </r>
    <r>
      <rPr>
        <b/>
        <sz val="11"/>
        <rFont val="Arial CE"/>
        <family val="2"/>
        <charset val="238"/>
      </rPr>
      <t>^</t>
    </r>
    <r>
      <rPr>
        <b/>
        <vertAlign val="superscript"/>
        <sz val="11"/>
        <rFont val="Arial CE"/>
        <family val="2"/>
        <charset val="238"/>
      </rPr>
      <t>(3/2)</t>
    </r>
    <r>
      <rPr>
        <b/>
        <sz val="11"/>
        <rFont val="Arial CE"/>
        <family val="2"/>
        <charset val="238"/>
      </rPr>
      <t>)/O)^</t>
    </r>
    <r>
      <rPr>
        <b/>
        <vertAlign val="superscript"/>
        <sz val="11"/>
        <rFont val="Arial CE"/>
        <family val="2"/>
        <charset val="238"/>
      </rPr>
      <t>(2/3)</t>
    </r>
  </si>
  <si>
    <t>výraz Hortona, Einsteina a Bankse</t>
  </si>
  <si>
    <t>Zadávané údaje:</t>
  </si>
  <si>
    <r>
      <t>h</t>
    </r>
    <r>
      <rPr>
        <sz val="10"/>
        <rFont val="Arial CE"/>
        <charset val="238"/>
      </rPr>
      <t xml:space="preserve"> (m)</t>
    </r>
  </si>
  <si>
    <r>
      <t>S</t>
    </r>
    <r>
      <rPr>
        <sz val="10"/>
        <rFont val="Arial CE"/>
        <family val="2"/>
        <charset val="238"/>
      </rPr>
      <t xml:space="preserve"> (m</t>
    </r>
    <r>
      <rPr>
        <vertAlign val="superscript"/>
        <sz val="10"/>
        <rFont val="Arial CE"/>
        <family val="2"/>
        <charset val="238"/>
      </rPr>
      <t>2</t>
    </r>
    <r>
      <rPr>
        <sz val="10"/>
        <rFont val="Arial CE"/>
        <family val="2"/>
        <charset val="238"/>
      </rPr>
      <t>)</t>
    </r>
  </si>
  <si>
    <r>
      <t>v</t>
    </r>
    <r>
      <rPr>
        <sz val="10"/>
        <rFont val="Arial CE"/>
        <family val="2"/>
        <charset val="238"/>
      </rPr>
      <t xml:space="preserve"> (m/s)</t>
    </r>
  </si>
  <si>
    <r>
      <t>B</t>
    </r>
    <r>
      <rPr>
        <sz val="10"/>
        <rFont val="Arial CE"/>
        <family val="2"/>
        <charset val="238"/>
      </rPr>
      <t xml:space="preserve"> (m)</t>
    </r>
  </si>
  <si>
    <r>
      <t>a</t>
    </r>
    <r>
      <rPr>
        <vertAlign val="superscript"/>
        <sz val="10"/>
        <rFont val="Arial CE"/>
        <family val="2"/>
        <charset val="238"/>
      </rPr>
      <t>'</t>
    </r>
    <r>
      <rPr>
        <sz val="10"/>
        <rFont val="Arial CE"/>
        <family val="2"/>
        <charset val="238"/>
      </rPr>
      <t xml:space="preserve"> (m)</t>
    </r>
  </si>
  <si>
    <r>
      <t>O</t>
    </r>
    <r>
      <rPr>
        <sz val="10"/>
        <rFont val="Arial CE"/>
        <family val="2"/>
        <charset val="238"/>
      </rPr>
      <t xml:space="preserve"> (m)</t>
    </r>
  </si>
  <si>
    <t>n</t>
  </si>
  <si>
    <r>
      <t>R</t>
    </r>
    <r>
      <rPr>
        <sz val="10"/>
        <rFont val="Arial CE"/>
        <family val="2"/>
        <charset val="238"/>
      </rPr>
      <t xml:space="preserve"> (m)</t>
    </r>
  </si>
  <si>
    <t>C</t>
  </si>
  <si>
    <r>
      <t>B</t>
    </r>
    <r>
      <rPr>
        <b/>
        <sz val="11"/>
        <rFont val="Arial CE"/>
        <family val="2"/>
        <charset val="238"/>
      </rPr>
      <t xml:space="preserve"> = b+2mh</t>
    </r>
  </si>
  <si>
    <r>
      <t>S</t>
    </r>
    <r>
      <rPr>
        <b/>
        <sz val="11"/>
        <rFont val="Arial CE"/>
        <family val="2"/>
        <charset val="238"/>
      </rPr>
      <t xml:space="preserve"> = (b+B</t>
    </r>
    <r>
      <rPr>
        <b/>
        <sz val="11"/>
        <rFont val="Arial CE"/>
        <family val="2"/>
        <charset val="238"/>
      </rPr>
      <t>)/2*h</t>
    </r>
  </si>
  <si>
    <r>
      <t>a</t>
    </r>
    <r>
      <rPr>
        <b/>
        <vertAlign val="superscript"/>
        <sz val="11"/>
        <rFont val="Arial CE"/>
        <family val="2"/>
        <charset val="238"/>
      </rPr>
      <t>'</t>
    </r>
    <r>
      <rPr>
        <b/>
        <sz val="11"/>
        <rFont val="Arial CE"/>
        <family val="2"/>
        <charset val="238"/>
      </rPr>
      <t xml:space="preserve"> = h</t>
    </r>
    <r>
      <rPr>
        <b/>
        <sz val="11"/>
        <rFont val="Arial CE"/>
        <family val="2"/>
        <charset val="238"/>
      </rPr>
      <t>*</t>
    </r>
    <r>
      <rPr>
        <b/>
        <sz val="11"/>
        <rFont val="Symbol"/>
        <family val="1"/>
        <charset val="2"/>
      </rPr>
      <t>Ö</t>
    </r>
    <r>
      <rPr>
        <b/>
        <sz val="11"/>
        <rFont val="Arial CE"/>
        <family val="2"/>
        <charset val="238"/>
      </rPr>
      <t>(1+m</t>
    </r>
    <r>
      <rPr>
        <b/>
        <vertAlign val="superscript"/>
        <sz val="11"/>
        <rFont val="Arial CE"/>
        <family val="2"/>
        <charset val="238"/>
      </rPr>
      <t>^2</t>
    </r>
    <r>
      <rPr>
        <b/>
        <sz val="11"/>
        <rFont val="Arial CE"/>
        <family val="2"/>
        <charset val="238"/>
      </rPr>
      <t>)</t>
    </r>
  </si>
  <si>
    <r>
      <t>O</t>
    </r>
    <r>
      <rPr>
        <b/>
        <sz val="11"/>
        <rFont val="Arial CE"/>
        <family val="2"/>
        <charset val="238"/>
      </rPr>
      <t xml:space="preserve"> = b+2*a</t>
    </r>
    <r>
      <rPr>
        <b/>
        <vertAlign val="superscript"/>
        <sz val="11"/>
        <rFont val="Arial CE"/>
        <family val="2"/>
        <charset val="238"/>
      </rPr>
      <t>'</t>
    </r>
  </si>
  <si>
    <r>
      <t>O</t>
    </r>
    <r>
      <rPr>
        <b/>
        <vertAlign val="subscript"/>
        <sz val="11"/>
        <rFont val="Arial CE"/>
        <family val="2"/>
        <charset val="238"/>
      </rPr>
      <t>2</t>
    </r>
    <r>
      <rPr>
        <b/>
        <sz val="11"/>
        <rFont val="Arial CE"/>
        <family val="2"/>
        <charset val="238"/>
      </rPr>
      <t xml:space="preserve"> = a</t>
    </r>
    <r>
      <rPr>
        <b/>
        <vertAlign val="superscript"/>
        <sz val="11"/>
        <rFont val="Arial CE"/>
        <family val="2"/>
        <charset val="238"/>
      </rPr>
      <t>'</t>
    </r>
  </si>
  <si>
    <r>
      <t>n</t>
    </r>
    <r>
      <rPr>
        <b/>
        <sz val="11"/>
        <rFont val="Arial CE"/>
        <family val="2"/>
        <charset val="238"/>
      </rPr>
      <t xml:space="preserve"> = ((</t>
    </r>
    <r>
      <rPr>
        <b/>
        <sz val="11"/>
        <rFont val="Symbol"/>
        <family val="1"/>
        <charset val="2"/>
      </rPr>
      <t>O</t>
    </r>
    <r>
      <rPr>
        <b/>
        <vertAlign val="subscript"/>
        <sz val="11"/>
        <rFont val="Arial CE"/>
        <family val="2"/>
        <charset val="238"/>
      </rPr>
      <t>1</t>
    </r>
    <r>
      <rPr>
        <b/>
        <sz val="11"/>
        <rFont val="Arial CE"/>
        <family val="2"/>
        <charset val="238"/>
      </rPr>
      <t>*n</t>
    </r>
    <r>
      <rPr>
        <b/>
        <vertAlign val="subscript"/>
        <sz val="11"/>
        <rFont val="Arial CE"/>
        <family val="2"/>
        <charset val="238"/>
      </rPr>
      <t>1</t>
    </r>
    <r>
      <rPr>
        <b/>
        <vertAlign val="superscript"/>
        <sz val="11"/>
        <rFont val="Arial CE"/>
        <family val="2"/>
        <charset val="238"/>
      </rPr>
      <t>^(3/2)</t>
    </r>
    <r>
      <rPr>
        <b/>
        <sz val="11"/>
        <rFont val="Arial CE"/>
        <family val="2"/>
        <charset val="238"/>
      </rPr>
      <t>+2*O</t>
    </r>
    <r>
      <rPr>
        <b/>
        <vertAlign val="subscript"/>
        <sz val="11"/>
        <rFont val="Arial CE"/>
        <family val="2"/>
        <charset val="238"/>
      </rPr>
      <t>2</t>
    </r>
    <r>
      <rPr>
        <b/>
        <sz val="11"/>
        <rFont val="Arial CE"/>
        <family val="2"/>
        <charset val="238"/>
      </rPr>
      <t>*n</t>
    </r>
    <r>
      <rPr>
        <b/>
        <vertAlign val="subscript"/>
        <sz val="11"/>
        <rFont val="Arial CE"/>
        <family val="2"/>
        <charset val="238"/>
      </rPr>
      <t>2</t>
    </r>
    <r>
      <rPr>
        <b/>
        <vertAlign val="superscript"/>
        <sz val="11"/>
        <rFont val="Arial CE"/>
        <family val="2"/>
        <charset val="238"/>
      </rPr>
      <t>^(3/2)</t>
    </r>
    <r>
      <rPr>
        <b/>
        <sz val="11"/>
        <rFont val="Arial CE"/>
        <family val="2"/>
        <charset val="238"/>
      </rPr>
      <t>)/(O</t>
    </r>
    <r>
      <rPr>
        <b/>
        <vertAlign val="subscript"/>
        <sz val="11"/>
        <rFont val="Arial CE"/>
        <family val="2"/>
        <charset val="238"/>
      </rPr>
      <t>1</t>
    </r>
    <r>
      <rPr>
        <b/>
        <sz val="11"/>
        <rFont val="Arial CE"/>
        <family val="2"/>
        <charset val="238"/>
      </rPr>
      <t>+2*O</t>
    </r>
    <r>
      <rPr>
        <b/>
        <vertAlign val="subscript"/>
        <sz val="11"/>
        <rFont val="Arial CE"/>
        <family val="2"/>
        <charset val="238"/>
      </rPr>
      <t>2</t>
    </r>
    <r>
      <rPr>
        <b/>
        <sz val="11"/>
        <rFont val="Arial CE"/>
        <family val="2"/>
        <charset val="238"/>
      </rPr>
      <t>))</t>
    </r>
    <r>
      <rPr>
        <b/>
        <vertAlign val="superscript"/>
        <sz val="11"/>
        <rFont val="Arial CE"/>
        <family val="2"/>
        <charset val="238"/>
      </rPr>
      <t>^(2/3)</t>
    </r>
  </si>
  <si>
    <r>
      <t>R</t>
    </r>
    <r>
      <rPr>
        <b/>
        <sz val="11"/>
        <rFont val="Arial CE"/>
        <family val="2"/>
        <charset val="238"/>
      </rPr>
      <t xml:space="preserve"> = S</t>
    </r>
    <r>
      <rPr>
        <b/>
        <sz val="11"/>
        <rFont val="Arial CE"/>
        <family val="2"/>
        <charset val="238"/>
      </rPr>
      <t>/O</t>
    </r>
  </si>
  <si>
    <r>
      <t>C</t>
    </r>
    <r>
      <rPr>
        <b/>
        <sz val="11"/>
        <rFont val="Arial CE"/>
        <family val="2"/>
        <charset val="238"/>
      </rPr>
      <t xml:space="preserve"> = 1/n</t>
    </r>
    <r>
      <rPr>
        <b/>
        <sz val="11"/>
        <rFont val="Arial CE"/>
        <family val="2"/>
        <charset val="238"/>
      </rPr>
      <t>*R</t>
    </r>
    <r>
      <rPr>
        <b/>
        <vertAlign val="superscript"/>
        <sz val="11"/>
        <rFont val="Arial CE"/>
        <family val="2"/>
        <charset val="238"/>
      </rPr>
      <t>^(1/6)</t>
    </r>
  </si>
  <si>
    <r>
      <t>Q</t>
    </r>
    <r>
      <rPr>
        <b/>
        <sz val="11"/>
        <rFont val="Arial CE"/>
        <family val="2"/>
        <charset val="238"/>
      </rPr>
      <t xml:space="preserve"> = S</t>
    </r>
    <r>
      <rPr>
        <b/>
        <sz val="11"/>
        <rFont val="Arial CE"/>
        <family val="2"/>
        <charset val="238"/>
      </rPr>
      <t>*v</t>
    </r>
  </si>
  <si>
    <r>
      <t>v</t>
    </r>
    <r>
      <rPr>
        <b/>
        <sz val="11"/>
        <rFont val="Arial CE"/>
        <family val="2"/>
        <charset val="238"/>
      </rPr>
      <t xml:space="preserve"> = C</t>
    </r>
    <r>
      <rPr>
        <b/>
        <sz val="11"/>
        <rFont val="Arial CE"/>
        <family val="2"/>
        <charset val="238"/>
      </rPr>
      <t>*</t>
    </r>
    <r>
      <rPr>
        <b/>
        <sz val="11"/>
        <rFont val="Symbol"/>
        <family val="1"/>
        <charset val="2"/>
      </rPr>
      <t>Ö</t>
    </r>
    <r>
      <rPr>
        <b/>
        <sz val="11"/>
        <rFont val="Arial CE"/>
        <family val="2"/>
        <charset val="238"/>
      </rPr>
      <t>(R</t>
    </r>
    <r>
      <rPr>
        <b/>
        <sz val="11"/>
        <rFont val="Arial CE"/>
        <family val="2"/>
        <charset val="238"/>
      </rPr>
      <t>*i)</t>
    </r>
  </si>
  <si>
    <t>(přepad přes širokou korunu)</t>
  </si>
  <si>
    <t>délka přelivné hrany</t>
  </si>
  <si>
    <t>součinitel přepadu</t>
  </si>
  <si>
    <t>kóta přelivné hrany</t>
  </si>
  <si>
    <t>m n. m.</t>
  </si>
  <si>
    <t>sklon bočních stěn přelivu</t>
  </si>
  <si>
    <t>np =</t>
  </si>
  <si>
    <t>h (m)</t>
  </si>
  <si>
    <r>
      <t>Q přeliv (m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family val="2"/>
        <charset val="238"/>
      </rPr>
      <t>/s)</t>
    </r>
  </si>
  <si>
    <t>Konzumční křivka odpadního koryta od bezpečnostního přelivu</t>
  </si>
  <si>
    <t>Výpočet rovnoměrného proudění - Chézyho rovnice</t>
  </si>
  <si>
    <t>kde:</t>
  </si>
  <si>
    <t>B</t>
  </si>
  <si>
    <t>šířka v hladině</t>
  </si>
  <si>
    <t>h</t>
  </si>
  <si>
    <t>hloubka vody</t>
  </si>
  <si>
    <t>O</t>
  </si>
  <si>
    <t>omočený obvod</t>
  </si>
  <si>
    <t>S</t>
  </si>
  <si>
    <r>
      <t>m</t>
    </r>
    <r>
      <rPr>
        <i/>
        <vertAlign val="superscript"/>
        <sz val="10"/>
        <rFont val="Arial CE"/>
        <family val="2"/>
        <charset val="238"/>
      </rPr>
      <t>2</t>
    </r>
  </si>
  <si>
    <t>průtočný profil</t>
  </si>
  <si>
    <t>R</t>
  </si>
  <si>
    <t>hydraulický poloměr</t>
  </si>
  <si>
    <r>
      <t>m</t>
    </r>
    <r>
      <rPr>
        <i/>
        <vertAlign val="superscript"/>
        <sz val="10"/>
        <rFont val="Arial CE"/>
        <family val="2"/>
        <charset val="238"/>
      </rPr>
      <t>0.5</t>
    </r>
    <r>
      <rPr>
        <i/>
        <sz val="10"/>
        <rFont val="Arial CE"/>
        <family val="2"/>
        <charset val="238"/>
      </rPr>
      <t>s</t>
    </r>
    <r>
      <rPr>
        <i/>
        <vertAlign val="superscript"/>
        <sz val="10"/>
        <rFont val="Arial CE"/>
        <family val="2"/>
        <charset val="238"/>
      </rPr>
      <t>-1</t>
    </r>
  </si>
  <si>
    <t>Chézyho rychlostní součinitel</t>
  </si>
  <si>
    <t>v</t>
  </si>
  <si>
    <r>
      <t>ms</t>
    </r>
    <r>
      <rPr>
        <i/>
        <vertAlign val="superscript"/>
        <sz val="10"/>
        <rFont val="Arial CE"/>
        <family val="2"/>
        <charset val="238"/>
      </rPr>
      <t>-1</t>
    </r>
  </si>
  <si>
    <t>rychlost</t>
  </si>
  <si>
    <t>Q</t>
  </si>
  <si>
    <r>
      <t>m</t>
    </r>
    <r>
      <rPr>
        <i/>
        <vertAlign val="superscript"/>
        <sz val="10"/>
        <rFont val="Arial CE"/>
        <family val="2"/>
        <charset val="238"/>
      </rPr>
      <t>3</t>
    </r>
    <r>
      <rPr>
        <i/>
        <sz val="10"/>
        <rFont val="Arial CE"/>
        <family val="2"/>
        <charset val="238"/>
      </rPr>
      <t>s</t>
    </r>
    <r>
      <rPr>
        <i/>
        <vertAlign val="superscript"/>
        <sz val="10"/>
        <rFont val="Arial CE"/>
        <family val="2"/>
        <charset val="238"/>
      </rPr>
      <t>-1</t>
    </r>
  </si>
  <si>
    <t>průtok</t>
  </si>
  <si>
    <t>Odpadní koryto od bezpečnostního přelivu bude mít po navržené úpravě vyšší kapacitu než bezpečnostní přeliv, takže vyhoví požadavkům z hlediska bezpečnosti vodního díla.</t>
  </si>
  <si>
    <r>
      <t>Q koryto</t>
    </r>
    <r>
      <rPr>
        <sz val="10"/>
        <rFont val="Arial CE"/>
        <family val="2"/>
        <charset val="238"/>
      </rPr>
      <t xml:space="preserve"> (m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family val="2"/>
        <charset val="238"/>
      </rPr>
      <t>/s)</t>
    </r>
  </si>
  <si>
    <t>kóta hladiny (m n. m.)</t>
  </si>
  <si>
    <t>Posouzení kapacity odpadního koryta od bezpečnostního přelivu</t>
  </si>
  <si>
    <r>
      <t>Kapacita přelivu (m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family val="2"/>
        <charset val="238"/>
      </rPr>
      <t>/s)</t>
    </r>
  </si>
  <si>
    <r>
      <t>Kapacita koryta (m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family val="2"/>
        <charset val="238"/>
      </rPr>
      <t>/s)</t>
    </r>
  </si>
  <si>
    <r>
      <t>Výsledný průtok korytem (m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family val="2"/>
        <charset val="238"/>
      </rPr>
      <t>/s)</t>
    </r>
  </si>
  <si>
    <t>Kóta přelivné hrany bezpečnostního přelivu:</t>
  </si>
  <si>
    <t>Kóta dna odpadního koryta od bezpečnostního přelivu:</t>
  </si>
  <si>
    <r>
      <t>Q = m*(b+n*h)*(2*g)</t>
    </r>
    <r>
      <rPr>
        <b/>
        <vertAlign val="superscript"/>
        <sz val="11"/>
        <rFont val="Arial CE"/>
        <family val="2"/>
        <charset val="238"/>
      </rPr>
      <t>0,5</t>
    </r>
    <r>
      <rPr>
        <b/>
        <sz val="11"/>
        <rFont val="Arial CE"/>
        <family val="2"/>
        <charset val="238"/>
      </rPr>
      <t>*h</t>
    </r>
    <r>
      <rPr>
        <b/>
        <vertAlign val="superscript"/>
        <sz val="11"/>
        <rFont val="Arial CE"/>
        <family val="2"/>
        <charset val="238"/>
      </rPr>
      <t>1,5</t>
    </r>
  </si>
  <si>
    <t>**</t>
  </si>
  <si>
    <t>** skripta Hydraulika, str. 228 (ČVUT, FSv)</t>
  </si>
  <si>
    <t>Bezpečnostní přeliv - stávající stav</t>
  </si>
  <si>
    <t>Q50=6,19</t>
  </si>
  <si>
    <t>Q100=7,90</t>
  </si>
  <si>
    <t>Q20=4,30</t>
  </si>
  <si>
    <t>průtoky dle ČHMÚ (XI/2016)</t>
  </si>
  <si>
    <t>Q10=3,10</t>
  </si>
  <si>
    <t>TTP</t>
  </si>
  <si>
    <t>kam.rovn.</t>
  </si>
  <si>
    <t>stáv. koruna min. 252,37</t>
  </si>
  <si>
    <t>navrž. niveleta koruny 252,75</t>
  </si>
  <si>
    <t>Bezpečnostní převýšení koruny hráze nad hladinu Hmax.neovl. při průchodu povodně Q100 činí 0,44 m.</t>
  </si>
  <si>
    <t>Bezpečnostní přeliv - navržený stav</t>
  </si>
  <si>
    <t>stáv. kóta koruny hráze</t>
  </si>
  <si>
    <t>navrž. kóta koruny hráze</t>
  </si>
  <si>
    <t>Za štěrkovou přehrážkou se navrhuje vývar pro utlumení kinetické energie přepadající</t>
  </si>
  <si>
    <t>vody přes přeliv a lokalizaci vzdutého vodního skoku.</t>
  </si>
  <si>
    <r>
      <t>Z rovnice přepadového množství přes přeliv se spočítá energetická výška h</t>
    </r>
    <r>
      <rPr>
        <vertAlign val="subscript"/>
        <sz val="11"/>
        <color theme="1"/>
        <rFont val="Arial CE"/>
        <family val="2"/>
        <charset val="238"/>
      </rPr>
      <t>0</t>
    </r>
    <r>
      <rPr>
        <sz val="11"/>
        <color theme="1"/>
        <rFont val="Arial CE"/>
        <family val="2"/>
        <charset val="238"/>
      </rPr>
      <t xml:space="preserve"> nad přelivem:</t>
    </r>
  </si>
  <si>
    <r>
      <t>h</t>
    </r>
    <r>
      <rPr>
        <vertAlign val="subscript"/>
        <sz val="11"/>
        <color theme="1"/>
        <rFont val="Arial CE"/>
        <family val="2"/>
        <charset val="238"/>
      </rPr>
      <t>0</t>
    </r>
    <r>
      <rPr>
        <sz val="11"/>
        <color theme="1"/>
        <rFont val="Arial CE"/>
        <family val="2"/>
        <charset val="238"/>
      </rPr>
      <t xml:space="preserve"> = (Q / (δ</t>
    </r>
    <r>
      <rPr>
        <vertAlign val="subscript"/>
        <sz val="11"/>
        <color theme="1"/>
        <rFont val="Arial CE"/>
        <family val="2"/>
        <charset val="238"/>
      </rPr>
      <t xml:space="preserve">z * </t>
    </r>
    <r>
      <rPr>
        <sz val="11"/>
        <color theme="1"/>
        <rFont val="Arial CE"/>
        <family val="2"/>
        <charset val="238"/>
      </rPr>
      <t xml:space="preserve">m </t>
    </r>
    <r>
      <rPr>
        <vertAlign val="subscript"/>
        <sz val="11"/>
        <color theme="1"/>
        <rFont val="Arial CE"/>
        <family val="2"/>
        <charset val="238"/>
      </rPr>
      <t xml:space="preserve">* </t>
    </r>
    <r>
      <rPr>
        <sz val="11"/>
        <color theme="1"/>
        <rFont val="Arial CE"/>
        <family val="2"/>
        <charset val="238"/>
      </rPr>
      <t>b</t>
    </r>
    <r>
      <rPr>
        <vertAlign val="subscript"/>
        <sz val="11"/>
        <color theme="1"/>
        <rFont val="Arial CE"/>
        <family val="2"/>
        <charset val="238"/>
      </rPr>
      <t xml:space="preserve">0 * </t>
    </r>
    <r>
      <rPr>
        <sz val="11"/>
        <color theme="1"/>
        <rFont val="Arial CE"/>
        <family val="2"/>
        <charset val="238"/>
      </rPr>
      <t>(2g)</t>
    </r>
    <r>
      <rPr>
        <vertAlign val="superscript"/>
        <sz val="11"/>
        <color theme="1"/>
        <rFont val="Arial CE"/>
        <family val="2"/>
        <charset val="238"/>
      </rPr>
      <t>1/2</t>
    </r>
    <r>
      <rPr>
        <sz val="11"/>
        <color theme="1"/>
        <rFont val="Arial CE"/>
        <family val="2"/>
        <charset val="238"/>
      </rPr>
      <t>))</t>
    </r>
    <r>
      <rPr>
        <vertAlign val="superscript"/>
        <sz val="11"/>
        <color theme="1"/>
        <rFont val="Arial CE"/>
        <family val="2"/>
        <charset val="238"/>
      </rPr>
      <t>2/3</t>
    </r>
  </si>
  <si>
    <t>(m)</t>
  </si>
  <si>
    <r>
      <t>Účinná šířka přepadu b</t>
    </r>
    <r>
      <rPr>
        <vertAlign val="subscript"/>
        <sz val="11"/>
        <color theme="1"/>
        <rFont val="Arial CE"/>
        <family val="2"/>
        <charset val="238"/>
      </rPr>
      <t>0</t>
    </r>
    <r>
      <rPr>
        <sz val="11"/>
        <color theme="1"/>
        <rFont val="Arial CE"/>
        <family val="2"/>
        <charset val="238"/>
      </rPr>
      <t xml:space="preserve"> se spočítá z rovnice:</t>
    </r>
  </si>
  <si>
    <r>
      <t>b</t>
    </r>
    <r>
      <rPr>
        <vertAlign val="subscript"/>
        <sz val="11"/>
        <color theme="1"/>
        <rFont val="Arial CE"/>
        <family val="2"/>
        <charset val="238"/>
      </rPr>
      <t>0</t>
    </r>
    <r>
      <rPr>
        <sz val="11"/>
        <color theme="1"/>
        <rFont val="Arial CE"/>
        <family val="2"/>
        <charset val="238"/>
      </rPr>
      <t xml:space="preserve"> = b - 0,1 </t>
    </r>
    <r>
      <rPr>
        <vertAlign val="subscript"/>
        <sz val="11"/>
        <color theme="1"/>
        <rFont val="Arial CE"/>
        <family val="2"/>
        <charset val="238"/>
      </rPr>
      <t xml:space="preserve">* </t>
    </r>
    <r>
      <rPr>
        <sz val="11"/>
        <color theme="1"/>
        <rFont val="Arial CE"/>
        <family val="2"/>
        <charset val="238"/>
      </rPr>
      <t xml:space="preserve">n </t>
    </r>
    <r>
      <rPr>
        <vertAlign val="subscript"/>
        <sz val="11"/>
        <color theme="1"/>
        <rFont val="Arial CE"/>
        <family val="2"/>
        <charset val="238"/>
      </rPr>
      <t xml:space="preserve">* </t>
    </r>
    <r>
      <rPr>
        <sz val="11"/>
        <color theme="1"/>
        <rFont val="Arial CE"/>
        <family val="2"/>
        <charset val="238"/>
      </rPr>
      <t xml:space="preserve">ξ </t>
    </r>
    <r>
      <rPr>
        <vertAlign val="subscript"/>
        <sz val="11"/>
        <color theme="1"/>
        <rFont val="Arial CE"/>
        <family val="2"/>
        <charset val="238"/>
      </rPr>
      <t xml:space="preserve">* </t>
    </r>
    <r>
      <rPr>
        <sz val="11"/>
        <color theme="1"/>
        <rFont val="Arial CE"/>
        <family val="2"/>
        <charset val="238"/>
      </rPr>
      <t>h</t>
    </r>
    <r>
      <rPr>
        <vertAlign val="subscript"/>
        <sz val="11"/>
        <color theme="1"/>
        <rFont val="Arial CE"/>
        <family val="2"/>
        <charset val="238"/>
      </rPr>
      <t>0</t>
    </r>
  </si>
  <si>
    <t>Dále se spočítá celková energetická výška E z rovnice:</t>
  </si>
  <si>
    <r>
      <t>E = s + h</t>
    </r>
    <r>
      <rPr>
        <vertAlign val="subscript"/>
        <sz val="11"/>
        <color theme="1"/>
        <rFont val="Arial CE"/>
        <family val="2"/>
        <charset val="238"/>
      </rPr>
      <t>0</t>
    </r>
    <r>
      <rPr>
        <sz val="11"/>
        <color theme="1"/>
        <rFont val="Arial CE"/>
        <family val="2"/>
        <charset val="238"/>
      </rPr>
      <t xml:space="preserve"> + d</t>
    </r>
  </si>
  <si>
    <r>
      <t>Přibližovací metodou (iterací) se určí tloušťka zúženého paprsku y</t>
    </r>
    <r>
      <rPr>
        <vertAlign val="subscript"/>
        <sz val="11"/>
        <color theme="1"/>
        <rFont val="Arial CE"/>
        <family val="2"/>
        <charset val="238"/>
      </rPr>
      <t>c</t>
    </r>
    <r>
      <rPr>
        <sz val="11"/>
        <color theme="1"/>
        <rFont val="Arial CE"/>
        <family val="2"/>
        <charset val="238"/>
      </rPr>
      <t xml:space="preserve"> pod přelivem:</t>
    </r>
  </si>
  <si>
    <r>
      <t>y</t>
    </r>
    <r>
      <rPr>
        <vertAlign val="subscript"/>
        <sz val="11"/>
        <color theme="1"/>
        <rFont val="Arial CE"/>
        <family val="2"/>
        <charset val="238"/>
      </rPr>
      <t>c</t>
    </r>
    <r>
      <rPr>
        <sz val="11"/>
        <color theme="1"/>
        <rFont val="Arial CE"/>
        <family val="2"/>
        <charset val="238"/>
      </rPr>
      <t xml:space="preserve"> = q / (φ </t>
    </r>
    <r>
      <rPr>
        <vertAlign val="subscript"/>
        <sz val="11"/>
        <color theme="1"/>
        <rFont val="Arial CE"/>
        <family val="2"/>
        <charset val="238"/>
      </rPr>
      <t xml:space="preserve">* </t>
    </r>
    <r>
      <rPr>
        <sz val="11"/>
        <color theme="1"/>
        <rFont val="Arial CE"/>
        <family val="2"/>
        <charset val="238"/>
      </rPr>
      <t xml:space="preserve">(2g </t>
    </r>
    <r>
      <rPr>
        <vertAlign val="subscript"/>
        <sz val="11"/>
        <color theme="1"/>
        <rFont val="Arial CE"/>
        <family val="2"/>
        <charset val="238"/>
      </rPr>
      <t xml:space="preserve">* </t>
    </r>
    <r>
      <rPr>
        <sz val="11"/>
        <color theme="1"/>
        <rFont val="Arial CE"/>
        <family val="2"/>
        <charset val="238"/>
      </rPr>
      <t>(E - y</t>
    </r>
    <r>
      <rPr>
        <vertAlign val="subscript"/>
        <sz val="11"/>
        <color theme="1"/>
        <rFont val="Arial CE"/>
        <family val="2"/>
        <charset val="238"/>
      </rPr>
      <t>c</t>
    </r>
    <r>
      <rPr>
        <sz val="11"/>
        <color theme="1"/>
        <rFont val="Arial CE"/>
        <family val="2"/>
        <charset val="238"/>
      </rPr>
      <t>))</t>
    </r>
    <r>
      <rPr>
        <vertAlign val="superscript"/>
        <sz val="11"/>
        <color theme="1"/>
        <rFont val="Arial CE"/>
        <family val="2"/>
        <charset val="238"/>
      </rPr>
      <t>1/2</t>
    </r>
    <r>
      <rPr>
        <sz val="11"/>
        <color theme="1"/>
        <rFont val="Arial CE"/>
        <family val="2"/>
        <charset val="238"/>
      </rPr>
      <t>)</t>
    </r>
  </si>
  <si>
    <r>
      <t>Předpokládá se, že y</t>
    </r>
    <r>
      <rPr>
        <vertAlign val="subscript"/>
        <sz val="11"/>
        <color theme="1"/>
        <rFont val="Arial CE"/>
        <family val="2"/>
        <charset val="238"/>
      </rPr>
      <t>c</t>
    </r>
    <r>
      <rPr>
        <sz val="11"/>
        <color theme="1"/>
        <rFont val="Arial CE"/>
        <family val="2"/>
        <charset val="238"/>
      </rPr>
      <t xml:space="preserve"> = y</t>
    </r>
    <r>
      <rPr>
        <vertAlign val="subscript"/>
        <sz val="11"/>
        <color theme="1"/>
        <rFont val="Arial CE"/>
        <family val="2"/>
        <charset val="238"/>
      </rPr>
      <t>1</t>
    </r>
    <r>
      <rPr>
        <sz val="11"/>
        <color theme="1"/>
        <rFont val="Arial CE"/>
        <family val="2"/>
        <charset val="238"/>
      </rPr>
      <t>, pak 2 . vzájemná hloubka y</t>
    </r>
    <r>
      <rPr>
        <vertAlign val="subscript"/>
        <sz val="11"/>
        <color theme="1"/>
        <rFont val="Arial CE"/>
        <family val="2"/>
        <charset val="238"/>
      </rPr>
      <t>2</t>
    </r>
    <r>
      <rPr>
        <sz val="11"/>
        <color theme="1"/>
        <rFont val="Arial CE"/>
        <family val="2"/>
        <charset val="238"/>
      </rPr>
      <t xml:space="preserve"> se spočítá ze vztahu:</t>
    </r>
  </si>
  <si>
    <r>
      <t>y</t>
    </r>
    <r>
      <rPr>
        <vertAlign val="subscript"/>
        <sz val="11"/>
        <color theme="1"/>
        <rFont val="Arial CE"/>
        <family val="2"/>
        <charset val="238"/>
      </rPr>
      <t>2</t>
    </r>
    <r>
      <rPr>
        <sz val="11"/>
        <color theme="1"/>
        <rFont val="Arial CE"/>
        <family val="2"/>
        <charset val="238"/>
      </rPr>
      <t xml:space="preserve"> = y</t>
    </r>
    <r>
      <rPr>
        <vertAlign val="subscript"/>
        <sz val="11"/>
        <color theme="1"/>
        <rFont val="Arial CE"/>
        <family val="2"/>
        <charset val="238"/>
      </rPr>
      <t xml:space="preserve">1 </t>
    </r>
    <r>
      <rPr>
        <sz val="11"/>
        <color theme="1"/>
        <rFont val="Arial CE"/>
        <family val="2"/>
        <charset val="238"/>
      </rPr>
      <t xml:space="preserve">/ 2 </t>
    </r>
    <r>
      <rPr>
        <vertAlign val="subscript"/>
        <sz val="11"/>
        <color theme="1"/>
        <rFont val="Arial CE"/>
        <family val="2"/>
        <charset val="238"/>
      </rPr>
      <t xml:space="preserve">* </t>
    </r>
    <r>
      <rPr>
        <sz val="11"/>
        <color theme="1"/>
        <rFont val="Arial CE"/>
        <family val="2"/>
        <charset val="238"/>
      </rPr>
      <t xml:space="preserve">(-1 + (1 + 8 </t>
    </r>
    <r>
      <rPr>
        <vertAlign val="subscript"/>
        <sz val="11"/>
        <color theme="1"/>
        <rFont val="Arial CE"/>
        <family val="2"/>
        <charset val="238"/>
      </rPr>
      <t xml:space="preserve">* </t>
    </r>
    <r>
      <rPr>
        <sz val="11"/>
        <color theme="1"/>
        <rFont val="Arial CE"/>
        <family val="2"/>
        <charset val="238"/>
      </rPr>
      <t xml:space="preserve">β </t>
    </r>
    <r>
      <rPr>
        <vertAlign val="subscript"/>
        <sz val="11"/>
        <color theme="1"/>
        <rFont val="Arial CE"/>
        <family val="2"/>
        <charset val="238"/>
      </rPr>
      <t xml:space="preserve">* </t>
    </r>
    <r>
      <rPr>
        <sz val="11"/>
        <color theme="1"/>
        <rFont val="Arial CE"/>
        <family val="2"/>
        <charset val="238"/>
      </rPr>
      <t>q</t>
    </r>
    <r>
      <rPr>
        <vertAlign val="superscript"/>
        <sz val="11"/>
        <color theme="1"/>
        <rFont val="Arial CE"/>
        <family val="2"/>
        <charset val="238"/>
      </rPr>
      <t xml:space="preserve">2 </t>
    </r>
    <r>
      <rPr>
        <sz val="11"/>
        <color theme="1"/>
        <rFont val="Arial CE"/>
        <family val="2"/>
        <charset val="238"/>
      </rPr>
      <t xml:space="preserve">/ (g </t>
    </r>
    <r>
      <rPr>
        <vertAlign val="subscript"/>
        <sz val="11"/>
        <color theme="1"/>
        <rFont val="Arial CE"/>
        <family val="2"/>
        <charset val="238"/>
      </rPr>
      <t xml:space="preserve">* </t>
    </r>
    <r>
      <rPr>
        <sz val="11"/>
        <color theme="1"/>
        <rFont val="Arial CE"/>
        <family val="2"/>
        <charset val="238"/>
      </rPr>
      <t>y</t>
    </r>
    <r>
      <rPr>
        <vertAlign val="subscript"/>
        <sz val="11"/>
        <color theme="1"/>
        <rFont val="Arial CE"/>
        <family val="2"/>
        <charset val="238"/>
      </rPr>
      <t>1</t>
    </r>
    <r>
      <rPr>
        <vertAlign val="superscript"/>
        <sz val="11"/>
        <color theme="1"/>
        <rFont val="Arial CE"/>
        <family val="2"/>
        <charset val="238"/>
      </rPr>
      <t>3</t>
    </r>
    <r>
      <rPr>
        <sz val="11"/>
        <color theme="1"/>
        <rFont val="Arial CE"/>
        <family val="2"/>
        <charset val="238"/>
      </rPr>
      <t>))</t>
    </r>
    <r>
      <rPr>
        <vertAlign val="superscript"/>
        <sz val="11"/>
        <color theme="1"/>
        <rFont val="Arial CE"/>
        <family val="2"/>
        <charset val="238"/>
      </rPr>
      <t>1/2</t>
    </r>
    <r>
      <rPr>
        <sz val="11"/>
        <color theme="1"/>
        <rFont val="Arial CE"/>
        <family val="2"/>
        <charset val="238"/>
      </rPr>
      <t>)</t>
    </r>
  </si>
  <si>
    <r>
      <t>Délka vývaru L</t>
    </r>
    <r>
      <rPr>
        <vertAlign val="subscript"/>
        <sz val="11"/>
        <color theme="1"/>
        <rFont val="Arial CE"/>
        <family val="2"/>
        <charset val="238"/>
      </rPr>
      <t>s</t>
    </r>
    <r>
      <rPr>
        <sz val="11"/>
        <color theme="1"/>
        <rFont val="Arial CE"/>
        <family val="2"/>
        <charset val="238"/>
      </rPr>
      <t xml:space="preserve"> se vypočítá z rovnice:</t>
    </r>
  </si>
  <si>
    <r>
      <t>L</t>
    </r>
    <r>
      <rPr>
        <vertAlign val="subscript"/>
        <sz val="11"/>
        <color theme="1"/>
        <rFont val="Arial CE"/>
        <family val="2"/>
        <charset val="238"/>
      </rPr>
      <t>s</t>
    </r>
    <r>
      <rPr>
        <sz val="11"/>
        <color theme="1"/>
        <rFont val="Arial CE"/>
        <family val="2"/>
        <charset val="238"/>
      </rPr>
      <t xml:space="preserve"> = K </t>
    </r>
    <r>
      <rPr>
        <vertAlign val="subscript"/>
        <sz val="11"/>
        <color theme="1"/>
        <rFont val="Arial CE"/>
        <family val="2"/>
        <charset val="238"/>
      </rPr>
      <t>*</t>
    </r>
    <r>
      <rPr>
        <sz val="11"/>
        <color theme="1"/>
        <rFont val="Arial CE"/>
        <family val="2"/>
        <charset val="238"/>
      </rPr>
      <t xml:space="preserve"> (y</t>
    </r>
    <r>
      <rPr>
        <vertAlign val="subscript"/>
        <sz val="11"/>
        <color theme="1"/>
        <rFont val="Arial CE"/>
        <family val="2"/>
        <charset val="238"/>
      </rPr>
      <t>2</t>
    </r>
    <r>
      <rPr>
        <sz val="11"/>
        <color theme="1"/>
        <rFont val="Arial CE"/>
        <family val="2"/>
        <charset val="238"/>
      </rPr>
      <t xml:space="preserve"> - y</t>
    </r>
    <r>
      <rPr>
        <vertAlign val="subscript"/>
        <sz val="11"/>
        <color theme="1"/>
        <rFont val="Arial CE"/>
        <family val="2"/>
        <charset val="238"/>
      </rPr>
      <t>1</t>
    </r>
    <r>
      <rPr>
        <sz val="11"/>
        <color theme="1"/>
        <rFont val="Arial CE"/>
        <family val="2"/>
        <charset val="238"/>
      </rPr>
      <t>), kde K = f (y</t>
    </r>
    <r>
      <rPr>
        <vertAlign val="subscript"/>
        <sz val="11"/>
        <color theme="1"/>
        <rFont val="Arial CE"/>
        <family val="2"/>
        <charset val="238"/>
      </rPr>
      <t>2</t>
    </r>
    <r>
      <rPr>
        <sz val="11"/>
        <color theme="1"/>
        <rFont val="Arial CE"/>
        <family val="2"/>
        <charset val="238"/>
      </rPr>
      <t xml:space="preserve"> / y</t>
    </r>
    <r>
      <rPr>
        <vertAlign val="subscript"/>
        <sz val="11"/>
        <color theme="1"/>
        <rFont val="Arial CE"/>
        <family val="2"/>
        <charset val="238"/>
      </rPr>
      <t>1</t>
    </r>
    <r>
      <rPr>
        <sz val="11"/>
        <color theme="1"/>
        <rFont val="Arial CE"/>
        <family val="2"/>
        <charset val="238"/>
      </rPr>
      <t>)</t>
    </r>
  </si>
  <si>
    <r>
      <t>Není-li paprsek veden ke dnu vývaru plynule, připočítá se k délce vývaru doskok paprsku L</t>
    </r>
    <r>
      <rPr>
        <vertAlign val="subscript"/>
        <sz val="11"/>
        <color theme="1"/>
        <rFont val="Arial CE"/>
        <family val="2"/>
        <charset val="238"/>
      </rPr>
      <t>p</t>
    </r>
    <r>
      <rPr>
        <sz val="11"/>
        <color theme="1"/>
        <rFont val="Arial CE"/>
        <family val="2"/>
        <charset val="238"/>
      </rPr>
      <t>:</t>
    </r>
  </si>
  <si>
    <r>
      <t>L</t>
    </r>
    <r>
      <rPr>
        <vertAlign val="subscript"/>
        <sz val="11"/>
        <color theme="1"/>
        <rFont val="Arial CE"/>
        <family val="2"/>
        <charset val="238"/>
      </rPr>
      <t>p</t>
    </r>
    <r>
      <rPr>
        <sz val="11"/>
        <color theme="1"/>
        <rFont val="Arial CE"/>
        <family val="2"/>
        <charset val="238"/>
      </rPr>
      <t xml:space="preserve"> = 0,3 </t>
    </r>
    <r>
      <rPr>
        <vertAlign val="subscript"/>
        <sz val="11"/>
        <color theme="1"/>
        <rFont val="Arial CE"/>
        <family val="2"/>
        <charset val="238"/>
      </rPr>
      <t>*</t>
    </r>
    <r>
      <rPr>
        <sz val="11"/>
        <color theme="1"/>
        <rFont val="Arial CE"/>
        <family val="2"/>
        <charset val="238"/>
      </rPr>
      <t xml:space="preserve"> h</t>
    </r>
    <r>
      <rPr>
        <vertAlign val="subscript"/>
        <sz val="11"/>
        <color theme="1"/>
        <rFont val="Arial CE"/>
        <family val="2"/>
        <charset val="238"/>
      </rPr>
      <t>0</t>
    </r>
    <r>
      <rPr>
        <sz val="11"/>
        <color theme="1"/>
        <rFont val="Arial CE"/>
        <family val="2"/>
        <charset val="238"/>
      </rPr>
      <t xml:space="preserve"> + 1,63 </t>
    </r>
    <r>
      <rPr>
        <vertAlign val="subscript"/>
        <sz val="11"/>
        <color theme="1"/>
        <rFont val="Arial CE"/>
        <family val="2"/>
        <charset val="238"/>
      </rPr>
      <t>*</t>
    </r>
    <r>
      <rPr>
        <sz val="11"/>
        <color theme="1"/>
        <rFont val="Arial CE"/>
        <family val="2"/>
        <charset val="238"/>
      </rPr>
      <t xml:space="preserve"> (h</t>
    </r>
    <r>
      <rPr>
        <vertAlign val="subscript"/>
        <sz val="11"/>
        <color theme="1"/>
        <rFont val="Arial CE"/>
        <family val="2"/>
        <charset val="238"/>
      </rPr>
      <t>0</t>
    </r>
    <r>
      <rPr>
        <sz val="11"/>
        <color theme="1"/>
        <rFont val="Arial CE"/>
        <family val="2"/>
        <charset val="238"/>
      </rPr>
      <t xml:space="preserve"> </t>
    </r>
    <r>
      <rPr>
        <vertAlign val="subscript"/>
        <sz val="11"/>
        <color theme="1"/>
        <rFont val="Arial CE"/>
        <family val="2"/>
        <charset val="238"/>
      </rPr>
      <t>*</t>
    </r>
    <r>
      <rPr>
        <sz val="11"/>
        <color theme="1"/>
        <rFont val="Arial CE"/>
        <family val="2"/>
        <charset val="238"/>
      </rPr>
      <t xml:space="preserve"> (s</t>
    </r>
    <r>
      <rPr>
        <vertAlign val="subscript"/>
        <sz val="11"/>
        <color theme="1"/>
        <rFont val="Arial CE"/>
        <family val="2"/>
        <charset val="238"/>
      </rPr>
      <t>d</t>
    </r>
    <r>
      <rPr>
        <sz val="11"/>
        <color theme="1"/>
        <rFont val="Arial CE"/>
        <family val="2"/>
        <charset val="238"/>
      </rPr>
      <t xml:space="preserve"> + 0,335 </t>
    </r>
    <r>
      <rPr>
        <vertAlign val="subscript"/>
        <sz val="11"/>
        <color theme="1"/>
        <rFont val="Arial CE"/>
        <family val="2"/>
        <charset val="238"/>
      </rPr>
      <t>*</t>
    </r>
    <r>
      <rPr>
        <sz val="11"/>
        <color theme="1"/>
        <rFont val="Arial CE"/>
        <family val="2"/>
        <charset val="238"/>
      </rPr>
      <t xml:space="preserve"> h</t>
    </r>
    <r>
      <rPr>
        <vertAlign val="subscript"/>
        <sz val="11"/>
        <color theme="1"/>
        <rFont val="Arial CE"/>
        <family val="2"/>
        <charset val="238"/>
      </rPr>
      <t>0</t>
    </r>
    <r>
      <rPr>
        <sz val="11"/>
        <color theme="1"/>
        <rFont val="Arial CE"/>
        <family val="2"/>
        <charset val="238"/>
      </rPr>
      <t>))</t>
    </r>
    <r>
      <rPr>
        <vertAlign val="superscript"/>
        <sz val="11"/>
        <color theme="1"/>
        <rFont val="Arial CE"/>
        <family val="2"/>
        <charset val="238"/>
      </rPr>
      <t>1/2</t>
    </r>
  </si>
  <si>
    <r>
      <t>Celková délka vývaru L</t>
    </r>
    <r>
      <rPr>
        <vertAlign val="subscript"/>
        <sz val="11"/>
        <color theme="1"/>
        <rFont val="Arial CE"/>
        <family val="2"/>
        <charset val="238"/>
      </rPr>
      <t>v</t>
    </r>
    <r>
      <rPr>
        <sz val="11"/>
        <color theme="1"/>
        <rFont val="Arial CE"/>
        <family val="2"/>
        <charset val="238"/>
      </rPr>
      <t xml:space="preserve"> se vypočítá z rovnice:</t>
    </r>
  </si>
  <si>
    <r>
      <t>L</t>
    </r>
    <r>
      <rPr>
        <vertAlign val="subscript"/>
        <sz val="11"/>
        <color theme="1"/>
        <rFont val="Arial CE"/>
        <family val="2"/>
        <charset val="238"/>
      </rPr>
      <t>v</t>
    </r>
    <r>
      <rPr>
        <sz val="11"/>
        <color theme="1"/>
        <rFont val="Arial CE"/>
        <family val="2"/>
        <charset val="238"/>
      </rPr>
      <t xml:space="preserve"> = L</t>
    </r>
    <r>
      <rPr>
        <vertAlign val="subscript"/>
        <sz val="11"/>
        <color theme="1"/>
        <rFont val="Arial CE"/>
        <family val="2"/>
        <charset val="238"/>
      </rPr>
      <t>s</t>
    </r>
    <r>
      <rPr>
        <sz val="11"/>
        <color theme="1"/>
        <rFont val="Arial CE"/>
        <family val="2"/>
        <charset val="238"/>
      </rPr>
      <t xml:space="preserve"> + L</t>
    </r>
    <r>
      <rPr>
        <vertAlign val="subscript"/>
        <sz val="11"/>
        <color theme="1"/>
        <rFont val="Arial CE"/>
        <family val="2"/>
        <charset val="238"/>
      </rPr>
      <t>p</t>
    </r>
  </si>
  <si>
    <t>V rovnicích je</t>
  </si>
  <si>
    <r>
      <t>h</t>
    </r>
    <r>
      <rPr>
        <vertAlign val="subscript"/>
        <sz val="11"/>
        <color theme="1"/>
        <rFont val="Arial CE"/>
        <family val="2"/>
        <charset val="238"/>
      </rPr>
      <t>0</t>
    </r>
  </si>
  <si>
    <t>energetická výška nad přelivem (m)</t>
  </si>
  <si>
    <r>
      <t>průtok vody přes přeliv (m</t>
    </r>
    <r>
      <rPr>
        <vertAlign val="superscript"/>
        <sz val="11"/>
        <color theme="1"/>
        <rFont val="Arial CE"/>
        <family val="2"/>
        <charset val="238"/>
      </rPr>
      <t>3</t>
    </r>
    <r>
      <rPr>
        <sz val="11"/>
        <color theme="1"/>
        <rFont val="Arial CE"/>
        <family val="2"/>
        <charset val="238"/>
      </rPr>
      <t>/s)</t>
    </r>
  </si>
  <si>
    <r>
      <t>δ</t>
    </r>
    <r>
      <rPr>
        <vertAlign val="subscript"/>
        <sz val="11"/>
        <color theme="1"/>
        <rFont val="Arial CE"/>
        <family val="2"/>
        <charset val="238"/>
      </rPr>
      <t>z</t>
    </r>
  </si>
  <si>
    <t>součinitel zatopení přepadu</t>
  </si>
  <si>
    <t>Bazinův součinitel přepadu</t>
  </si>
  <si>
    <r>
      <t>b</t>
    </r>
    <r>
      <rPr>
        <vertAlign val="subscript"/>
        <sz val="11"/>
        <color theme="1"/>
        <rFont val="Arial CE"/>
        <family val="2"/>
        <charset val="238"/>
      </rPr>
      <t>0</t>
    </r>
  </si>
  <si>
    <t>účinná šířka přepadu (m)</t>
  </si>
  <si>
    <t>b</t>
  </si>
  <si>
    <t>šířka dna přelivné sekce (m)</t>
  </si>
  <si>
    <t>počet bočních kontrakcí</t>
  </si>
  <si>
    <t>ξ</t>
  </si>
  <si>
    <t>součinitel tvaru bočních kontrakcí</t>
  </si>
  <si>
    <t>E</t>
  </si>
  <si>
    <t>celková energetická výška (m)</t>
  </si>
  <si>
    <t>s</t>
  </si>
  <si>
    <t>výška přelivu nade dnem dolního koryta (m)</t>
  </si>
  <si>
    <t>d</t>
  </si>
  <si>
    <t>hloubka vývaru (m)</t>
  </si>
  <si>
    <r>
      <t>y</t>
    </r>
    <r>
      <rPr>
        <vertAlign val="subscript"/>
        <sz val="11"/>
        <color theme="1"/>
        <rFont val="Arial CE"/>
        <family val="2"/>
        <charset val="238"/>
      </rPr>
      <t>c</t>
    </r>
  </si>
  <si>
    <t>tloušťka zúženého paprsku pod přelivem (m)</t>
  </si>
  <si>
    <t>q</t>
  </si>
  <si>
    <r>
      <t>měrný přepadový průtok (m</t>
    </r>
    <r>
      <rPr>
        <vertAlign val="superscript"/>
        <sz val="11"/>
        <color theme="1"/>
        <rFont val="Arial CE"/>
        <family val="2"/>
        <charset val="238"/>
      </rPr>
      <t>2</t>
    </r>
    <r>
      <rPr>
        <sz val="11"/>
        <color theme="1"/>
        <rFont val="Arial CE"/>
        <family val="2"/>
        <charset val="238"/>
      </rPr>
      <t>/s)</t>
    </r>
  </si>
  <si>
    <t>φ</t>
  </si>
  <si>
    <t>rychlostní součinitel dopadu na dno vývaru</t>
  </si>
  <si>
    <r>
      <t>y</t>
    </r>
    <r>
      <rPr>
        <vertAlign val="subscript"/>
        <sz val="11"/>
        <color theme="1"/>
        <rFont val="Arial CE"/>
        <family val="2"/>
        <charset val="238"/>
      </rPr>
      <t>1</t>
    </r>
  </si>
  <si>
    <t>1. vzájemná hloubka (m)</t>
  </si>
  <si>
    <r>
      <t>y</t>
    </r>
    <r>
      <rPr>
        <vertAlign val="subscript"/>
        <sz val="11"/>
        <color theme="1"/>
        <rFont val="Arial CE"/>
        <family val="2"/>
        <charset val="238"/>
      </rPr>
      <t>2</t>
    </r>
  </si>
  <si>
    <t>2. vzájemná hloubka (m)</t>
  </si>
  <si>
    <t>β</t>
  </si>
  <si>
    <t>Boussinesquovo číslo</t>
  </si>
  <si>
    <r>
      <t>L</t>
    </r>
    <r>
      <rPr>
        <vertAlign val="subscript"/>
        <sz val="11"/>
        <color theme="1"/>
        <rFont val="Arial CE"/>
        <family val="2"/>
        <charset val="238"/>
      </rPr>
      <t>s</t>
    </r>
  </si>
  <si>
    <t>délka vývaru (m)</t>
  </si>
  <si>
    <t>K</t>
  </si>
  <si>
    <t>součinitel (dle Nováka)</t>
  </si>
  <si>
    <r>
      <t>K = f (y</t>
    </r>
    <r>
      <rPr>
        <vertAlign val="subscript"/>
        <sz val="11"/>
        <color theme="1"/>
        <rFont val="Arial CE"/>
        <family val="2"/>
        <charset val="238"/>
      </rPr>
      <t>2</t>
    </r>
    <r>
      <rPr>
        <sz val="11"/>
        <color theme="1"/>
        <rFont val="Arial CE"/>
        <family val="2"/>
        <charset val="238"/>
      </rPr>
      <t xml:space="preserve"> / y</t>
    </r>
    <r>
      <rPr>
        <vertAlign val="subscript"/>
        <sz val="11"/>
        <color theme="1"/>
        <rFont val="Arial CE"/>
        <family val="2"/>
        <charset val="238"/>
      </rPr>
      <t>1</t>
    </r>
    <r>
      <rPr>
        <sz val="11"/>
        <color theme="1"/>
        <rFont val="Arial CE"/>
        <family val="2"/>
        <charset val="238"/>
      </rPr>
      <t>)</t>
    </r>
  </si>
  <si>
    <r>
      <t>s</t>
    </r>
    <r>
      <rPr>
        <vertAlign val="subscript"/>
        <sz val="11"/>
        <color theme="1"/>
        <rFont val="Arial CE"/>
        <family val="2"/>
        <charset val="238"/>
      </rPr>
      <t>d</t>
    </r>
  </si>
  <si>
    <t>výška návodního líce přelivu nade dnem koryta (m)</t>
  </si>
  <si>
    <r>
      <t>L</t>
    </r>
    <r>
      <rPr>
        <vertAlign val="subscript"/>
        <sz val="11"/>
        <color theme="1"/>
        <rFont val="Arial CE"/>
        <family val="2"/>
        <charset val="238"/>
      </rPr>
      <t>p</t>
    </r>
  </si>
  <si>
    <t>délka doskoku vodního paprsku (m)</t>
  </si>
  <si>
    <r>
      <t>L</t>
    </r>
    <r>
      <rPr>
        <vertAlign val="subscript"/>
        <sz val="11"/>
        <color theme="1"/>
        <rFont val="Arial CE"/>
        <family val="2"/>
        <charset val="238"/>
      </rPr>
      <t>v</t>
    </r>
  </si>
  <si>
    <t>celková délka vývaru (m)</t>
  </si>
  <si>
    <t>zadáno:</t>
  </si>
  <si>
    <t>n =</t>
  </si>
  <si>
    <t>ξ =</t>
  </si>
  <si>
    <r>
      <t>δ</t>
    </r>
    <r>
      <rPr>
        <vertAlign val="subscript"/>
        <sz val="11"/>
        <color theme="1"/>
        <rFont val="Arial CE"/>
        <family val="2"/>
        <charset val="238"/>
      </rPr>
      <t>z</t>
    </r>
    <r>
      <rPr>
        <sz val="11"/>
        <color theme="1"/>
        <rFont val="Arial CE"/>
        <family val="2"/>
        <charset val="238"/>
      </rPr>
      <t xml:space="preserve"> =</t>
    </r>
  </si>
  <si>
    <t>(dokonalý přepad)</t>
  </si>
  <si>
    <t>(tab.)</t>
  </si>
  <si>
    <r>
      <t>s</t>
    </r>
    <r>
      <rPr>
        <vertAlign val="subscript"/>
        <sz val="11"/>
        <color theme="1"/>
        <rFont val="Arial CE"/>
        <family val="2"/>
        <charset val="238"/>
      </rPr>
      <t>d</t>
    </r>
    <r>
      <rPr>
        <sz val="11"/>
        <color theme="1"/>
        <rFont val="Arial CE"/>
        <family val="2"/>
        <charset val="238"/>
      </rPr>
      <t xml:space="preserve"> =</t>
    </r>
  </si>
  <si>
    <t>s =</t>
  </si>
  <si>
    <t>d =</t>
  </si>
  <si>
    <t>φ =</t>
  </si>
  <si>
    <t>β =</t>
  </si>
  <si>
    <t>Q =</t>
  </si>
  <si>
    <r>
      <t>m</t>
    </r>
    <r>
      <rPr>
        <vertAlign val="superscript"/>
        <sz val="11"/>
        <color theme="1"/>
        <rFont val="Arial CE"/>
        <family val="2"/>
        <charset val="238"/>
      </rPr>
      <t>3</t>
    </r>
    <r>
      <rPr>
        <sz val="11"/>
        <color theme="1"/>
        <rFont val="Arial CE"/>
        <family val="2"/>
        <charset val="238"/>
      </rPr>
      <t>/s</t>
    </r>
  </si>
  <si>
    <t>h =</t>
  </si>
  <si>
    <t>(přepadová výška z dimenzování přelivu)</t>
  </si>
  <si>
    <r>
      <t>b</t>
    </r>
    <r>
      <rPr>
        <vertAlign val="subscript"/>
        <sz val="11"/>
        <color theme="1"/>
        <rFont val="Arial CE"/>
        <family val="2"/>
        <charset val="238"/>
      </rPr>
      <t>0</t>
    </r>
    <r>
      <rPr>
        <sz val="11"/>
        <color theme="1"/>
        <rFont val="Arial CE"/>
        <family val="2"/>
        <charset val="238"/>
      </rPr>
      <t xml:space="preserve"> =</t>
    </r>
  </si>
  <si>
    <t>(volba a upřesnění pro iteraci)</t>
  </si>
  <si>
    <r>
      <t>h</t>
    </r>
    <r>
      <rPr>
        <vertAlign val="subscript"/>
        <sz val="11"/>
        <color theme="1"/>
        <rFont val="Arial CE"/>
        <family val="2"/>
        <charset val="238"/>
      </rPr>
      <t>0</t>
    </r>
    <r>
      <rPr>
        <sz val="11"/>
        <color theme="1"/>
        <rFont val="Arial CE"/>
        <family val="2"/>
        <charset val="238"/>
      </rPr>
      <t xml:space="preserve"> =</t>
    </r>
  </si>
  <si>
    <t>(výpočet)</t>
  </si>
  <si>
    <t>E =</t>
  </si>
  <si>
    <r>
      <t>y</t>
    </r>
    <r>
      <rPr>
        <vertAlign val="subscript"/>
        <sz val="11"/>
        <color theme="1"/>
        <rFont val="Arial CE"/>
        <family val="2"/>
        <charset val="238"/>
      </rPr>
      <t>c</t>
    </r>
    <r>
      <rPr>
        <sz val="11"/>
        <color theme="1"/>
        <rFont val="Arial CE"/>
        <family val="2"/>
        <charset val="238"/>
      </rPr>
      <t xml:space="preserve"> =</t>
    </r>
  </si>
  <si>
    <r>
      <t>(= y</t>
    </r>
    <r>
      <rPr>
        <vertAlign val="subscript"/>
        <sz val="11"/>
        <color theme="1"/>
        <rFont val="Arial CE"/>
        <family val="2"/>
        <charset val="238"/>
      </rPr>
      <t>1</t>
    </r>
    <r>
      <rPr>
        <sz val="11"/>
        <color theme="1"/>
        <rFont val="Arial CE"/>
        <family val="2"/>
        <charset val="238"/>
      </rPr>
      <t>)</t>
    </r>
  </si>
  <si>
    <r>
      <t>y</t>
    </r>
    <r>
      <rPr>
        <vertAlign val="subscript"/>
        <sz val="11"/>
        <color theme="1"/>
        <rFont val="Arial CE"/>
        <family val="2"/>
        <charset val="238"/>
      </rPr>
      <t>2</t>
    </r>
    <r>
      <rPr>
        <sz val="11"/>
        <color theme="1"/>
        <rFont val="Arial CE"/>
        <family val="2"/>
        <charset val="238"/>
      </rPr>
      <t xml:space="preserve"> =</t>
    </r>
  </si>
  <si>
    <r>
      <t>y</t>
    </r>
    <r>
      <rPr>
        <vertAlign val="subscript"/>
        <sz val="11"/>
        <color theme="1"/>
        <rFont val="Arial CE"/>
        <family val="2"/>
        <charset val="238"/>
      </rPr>
      <t>2</t>
    </r>
    <r>
      <rPr>
        <sz val="11"/>
        <color theme="1"/>
        <rFont val="Arial CE"/>
        <family val="2"/>
        <charset val="238"/>
      </rPr>
      <t xml:space="preserve"> / y</t>
    </r>
    <r>
      <rPr>
        <vertAlign val="subscript"/>
        <sz val="11"/>
        <color theme="1"/>
        <rFont val="Arial CE"/>
        <family val="2"/>
        <charset val="238"/>
      </rPr>
      <t>1</t>
    </r>
    <r>
      <rPr>
        <sz val="11"/>
        <color theme="1"/>
        <rFont val="Arial CE"/>
        <family val="2"/>
        <charset val="238"/>
      </rPr>
      <t xml:space="preserve"> =</t>
    </r>
  </si>
  <si>
    <t xml:space="preserve"> →  K =</t>
  </si>
  <si>
    <r>
      <t>L</t>
    </r>
    <r>
      <rPr>
        <vertAlign val="subscript"/>
        <sz val="11"/>
        <color theme="1"/>
        <rFont val="Arial CE"/>
        <family val="2"/>
        <charset val="238"/>
      </rPr>
      <t>s</t>
    </r>
    <r>
      <rPr>
        <sz val="11"/>
        <color theme="1"/>
        <rFont val="Arial CE"/>
        <family val="2"/>
        <charset val="238"/>
      </rPr>
      <t xml:space="preserve"> =</t>
    </r>
  </si>
  <si>
    <r>
      <t>L</t>
    </r>
    <r>
      <rPr>
        <vertAlign val="subscript"/>
        <sz val="11"/>
        <color theme="1"/>
        <rFont val="Arial CE"/>
        <family val="2"/>
        <charset val="238"/>
      </rPr>
      <t>p</t>
    </r>
    <r>
      <rPr>
        <sz val="11"/>
        <color theme="1"/>
        <rFont val="Arial CE"/>
        <family val="2"/>
        <charset val="238"/>
      </rPr>
      <t xml:space="preserve"> =</t>
    </r>
  </si>
  <si>
    <r>
      <t>L</t>
    </r>
    <r>
      <rPr>
        <vertAlign val="subscript"/>
        <sz val="11"/>
        <color theme="1"/>
        <rFont val="Arial CE"/>
        <family val="2"/>
        <charset val="238"/>
      </rPr>
      <t>v</t>
    </r>
    <r>
      <rPr>
        <sz val="11"/>
        <color theme="1"/>
        <rFont val="Arial CE"/>
        <family val="2"/>
        <charset val="238"/>
      </rPr>
      <t xml:space="preserve"> =</t>
    </r>
  </si>
  <si>
    <r>
      <t>1/ výpočet pro Q = 6,19 m</t>
    </r>
    <r>
      <rPr>
        <b/>
        <u/>
        <vertAlign val="superscript"/>
        <sz val="11"/>
        <color theme="1"/>
        <rFont val="Arial CE"/>
        <family val="2"/>
        <charset val="238"/>
      </rPr>
      <t>3</t>
    </r>
    <r>
      <rPr>
        <b/>
        <u/>
        <sz val="11"/>
        <color theme="1"/>
        <rFont val="Arial CE"/>
        <family val="2"/>
        <charset val="238"/>
      </rPr>
      <t>/s (tj. cca Q</t>
    </r>
    <r>
      <rPr>
        <b/>
        <u/>
        <vertAlign val="subscript"/>
        <sz val="11"/>
        <color theme="1"/>
        <rFont val="Arial CE"/>
        <family val="2"/>
        <charset val="238"/>
      </rPr>
      <t>50</t>
    </r>
    <r>
      <rPr>
        <b/>
        <u/>
        <sz val="11"/>
        <color theme="1"/>
        <rFont val="Arial CE"/>
        <family val="2"/>
        <charset val="238"/>
      </rPr>
      <t>)</t>
    </r>
  </si>
  <si>
    <r>
      <t>2/ výpočet pro Q = 7,90 m</t>
    </r>
    <r>
      <rPr>
        <b/>
        <u/>
        <vertAlign val="superscript"/>
        <sz val="11"/>
        <color theme="1"/>
        <rFont val="Arial CE"/>
        <family val="2"/>
        <charset val="238"/>
      </rPr>
      <t>3</t>
    </r>
    <r>
      <rPr>
        <b/>
        <u/>
        <sz val="11"/>
        <color theme="1"/>
        <rFont val="Arial CE"/>
        <family val="2"/>
        <charset val="238"/>
      </rPr>
      <t>/s (tj. cca Q</t>
    </r>
    <r>
      <rPr>
        <b/>
        <u/>
        <vertAlign val="subscript"/>
        <sz val="11"/>
        <color theme="1"/>
        <rFont val="Arial CE"/>
        <family val="2"/>
        <charset val="238"/>
      </rPr>
      <t>100</t>
    </r>
    <r>
      <rPr>
        <b/>
        <u/>
        <sz val="11"/>
        <color theme="1"/>
        <rFont val="Arial CE"/>
        <family val="2"/>
        <charset val="238"/>
      </rPr>
      <t>)</t>
    </r>
  </si>
  <si>
    <t>3 &lt; y2/y1 &lt; 4</t>
  </si>
  <si>
    <t>K = 5,5</t>
  </si>
  <si>
    <t>4 &lt; y2/y1 &lt; 6</t>
  </si>
  <si>
    <t>K = 5,0</t>
  </si>
  <si>
    <t>6 &lt; y2/y1 &lt; 20</t>
  </si>
  <si>
    <t>K = 4,5</t>
  </si>
  <si>
    <t>y2/y1 &gt; 20</t>
  </si>
  <si>
    <t>K = 4,0</t>
  </si>
  <si>
    <t>pro 3 &lt; y2/y1 &lt; 4</t>
  </si>
  <si>
    <t>Zvolena délka vývaru 4,70 m.</t>
  </si>
  <si>
    <t>Délka vývaru zvětšena na 5,40 m.</t>
  </si>
  <si>
    <t>v 
nevymílací 
(m/s)</t>
  </si>
  <si>
    <r>
      <t>d</t>
    </r>
    <r>
      <rPr>
        <vertAlign val="subscript"/>
        <sz val="10"/>
        <rFont val="Arial CE"/>
        <charset val="238"/>
      </rPr>
      <t>e</t>
    </r>
    <r>
      <rPr>
        <sz val="10"/>
        <rFont val="Arial CE"/>
        <charset val="238"/>
      </rPr>
      <t>=</t>
    </r>
  </si>
  <si>
    <t>de</t>
  </si>
  <si>
    <t>efektivní zrno opevnění</t>
  </si>
  <si>
    <t>hk=</t>
  </si>
  <si>
    <t>Fr=</t>
  </si>
  <si>
    <t>h=</t>
  </si>
  <si>
    <t>Q100</t>
  </si>
  <si>
    <t>Návrh vývaru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</si>
</sst>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3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1"/>
      <name val="Arial CE"/>
      <family val="2"/>
      <charset val="238"/>
    </font>
    <font>
      <b/>
      <sz val="11"/>
      <name val="Symbol"/>
      <family val="1"/>
      <charset val="2"/>
    </font>
    <font>
      <b/>
      <u/>
      <sz val="12"/>
      <name val="Arial CE"/>
      <family val="2"/>
      <charset val="238"/>
    </font>
    <font>
      <vertAlign val="subscript"/>
      <sz val="10"/>
      <name val="Arial CE"/>
      <family val="2"/>
      <charset val="238"/>
    </font>
    <font>
      <b/>
      <vertAlign val="subscript"/>
      <sz val="11"/>
      <name val="Arial CE"/>
      <family val="2"/>
      <charset val="238"/>
    </font>
    <font>
      <sz val="10"/>
      <name val="Arial CE"/>
      <family val="2"/>
      <charset val="238"/>
    </font>
    <font>
      <b/>
      <vertAlign val="superscript"/>
      <sz val="11"/>
      <name val="Arial CE"/>
      <family val="2"/>
      <charset val="238"/>
    </font>
    <font>
      <vertAlign val="superscript"/>
      <sz val="10"/>
      <name val="Arial CE"/>
      <family val="2"/>
      <charset val="238"/>
    </font>
    <font>
      <b/>
      <u/>
      <sz val="11"/>
      <name val="Arial CE"/>
      <family val="2"/>
      <charset val="238"/>
    </font>
    <font>
      <u/>
      <sz val="11"/>
      <name val="Arial CE"/>
      <family val="2"/>
      <charset val="238"/>
    </font>
    <font>
      <b/>
      <u/>
      <sz val="14"/>
      <name val="Arial CE"/>
      <family val="2"/>
      <charset val="238"/>
    </font>
    <font>
      <b/>
      <sz val="12"/>
      <name val="Arial CE"/>
      <family val="2"/>
      <charset val="238"/>
    </font>
    <font>
      <b/>
      <i/>
      <sz val="10"/>
      <name val="Symbol"/>
      <family val="1"/>
      <charset val="2"/>
    </font>
    <font>
      <i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vertAlign val="superscript"/>
      <sz val="10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b/>
      <sz val="10"/>
      <name val="Arial CE"/>
      <charset val="238"/>
    </font>
    <font>
      <sz val="10"/>
      <color theme="1"/>
      <name val="Arial CE"/>
      <family val="2"/>
      <charset val="238"/>
    </font>
    <font>
      <b/>
      <u/>
      <sz val="14"/>
      <color theme="1"/>
      <name val="Arial CE"/>
      <family val="2"/>
      <charset val="238"/>
    </font>
    <font>
      <sz val="11"/>
      <color theme="1"/>
      <name val="Arial CE"/>
      <family val="2"/>
      <charset val="238"/>
    </font>
    <font>
      <vertAlign val="subscript"/>
      <sz val="11"/>
      <color theme="1"/>
      <name val="Arial CE"/>
      <family val="2"/>
      <charset val="238"/>
    </font>
    <font>
      <vertAlign val="superscript"/>
      <sz val="11"/>
      <color theme="1"/>
      <name val="Arial CE"/>
      <family val="2"/>
      <charset val="238"/>
    </font>
    <font>
      <sz val="11"/>
      <color theme="1"/>
      <name val="Symbol"/>
      <family val="1"/>
      <charset val="2"/>
    </font>
    <font>
      <u/>
      <sz val="11"/>
      <color theme="1"/>
      <name val="Arial CE"/>
      <family val="2"/>
      <charset val="238"/>
    </font>
    <font>
      <b/>
      <u/>
      <sz val="11"/>
      <color theme="1"/>
      <name val="Arial CE"/>
      <family val="2"/>
      <charset val="238"/>
    </font>
    <font>
      <b/>
      <u/>
      <vertAlign val="superscript"/>
      <sz val="11"/>
      <color theme="1"/>
      <name val="Arial CE"/>
      <family val="2"/>
      <charset val="238"/>
    </font>
    <font>
      <b/>
      <u/>
      <vertAlign val="subscript"/>
      <sz val="11"/>
      <color theme="1"/>
      <name val="Arial CE"/>
      <family val="2"/>
      <charset val="238"/>
    </font>
    <font>
      <b/>
      <sz val="12"/>
      <name val="Arial"/>
      <family val="2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9"/>
      <color indexed="81"/>
      <name val="Symbol"/>
      <family val="1"/>
      <charset val="2"/>
    </font>
    <font>
      <sz val="8"/>
      <name val="Arial CE"/>
      <family val="2"/>
      <charset val="238"/>
    </font>
    <font>
      <vertAlign val="subscript"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36">
    <xf numFmtId="0" fontId="0" fillId="0" borderId="0" xfId="0"/>
    <xf numFmtId="164" fontId="2" fillId="0" borderId="0" xfId="0" applyNumberFormat="1" applyFont="1"/>
    <xf numFmtId="2" fontId="2" fillId="0" borderId="0" xfId="0" applyNumberFormat="1" applyFont="1"/>
    <xf numFmtId="165" fontId="2" fillId="0" borderId="0" xfId="0" applyNumberFormat="1" applyFont="1"/>
    <xf numFmtId="0" fontId="4" fillId="0" borderId="0" xfId="0" applyFont="1"/>
    <xf numFmtId="0" fontId="2" fillId="0" borderId="0" xfId="0" applyFont="1"/>
    <xf numFmtId="0" fontId="10" fillId="0" borderId="0" xfId="0" applyFont="1"/>
    <xf numFmtId="2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0" xfId="0" applyBorder="1"/>
    <xf numFmtId="2" fontId="0" fillId="0" borderId="0" xfId="0" applyNumberFormat="1" applyBorder="1" applyAlignment="1">
      <alignment horizontal="right"/>
    </xf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2" fontId="0" fillId="0" borderId="18" xfId="0" applyNumberFormat="1" applyBorder="1" applyAlignment="1">
      <alignment horizontal="right"/>
    </xf>
    <xf numFmtId="0" fontId="0" fillId="0" borderId="18" xfId="0" applyNumberFormat="1" applyBorder="1" applyAlignment="1">
      <alignment horizontal="center"/>
    </xf>
    <xf numFmtId="0" fontId="0" fillId="0" borderId="19" xfId="0" applyBorder="1"/>
    <xf numFmtId="0" fontId="0" fillId="0" borderId="0" xfId="0" applyNumberFormat="1" applyBorder="1" applyAlignment="1">
      <alignment horizontal="center"/>
    </xf>
    <xf numFmtId="0" fontId="11" fillId="0" borderId="20" xfId="0" applyFont="1" applyBorder="1"/>
    <xf numFmtId="0" fontId="12" fillId="0" borderId="0" xfId="0" applyFont="1"/>
    <xf numFmtId="0" fontId="7" fillId="0" borderId="0" xfId="0" applyFont="1"/>
    <xf numFmtId="2" fontId="7" fillId="0" borderId="9" xfId="0" applyNumberFormat="1" applyFont="1" applyFill="1" applyBorder="1" applyAlignment="1">
      <alignment horizontal="center"/>
    </xf>
    <xf numFmtId="0" fontId="13" fillId="0" borderId="0" xfId="0" applyFont="1"/>
    <xf numFmtId="2" fontId="7" fillId="0" borderId="1" xfId="0" applyNumberFormat="1" applyFont="1" applyFill="1" applyBorder="1" applyAlignment="1">
      <alignment horizontal="center"/>
    </xf>
    <xf numFmtId="165" fontId="7" fillId="0" borderId="1" xfId="0" applyNumberFormat="1" applyFont="1" applyFill="1" applyBorder="1" applyAlignment="1">
      <alignment horizontal="center"/>
    </xf>
    <xf numFmtId="2" fontId="7" fillId="0" borderId="2" xfId="0" applyNumberFormat="1" applyFont="1" applyFill="1" applyBorder="1" applyAlignment="1">
      <alignment horizontal="center"/>
    </xf>
    <xf numFmtId="0" fontId="7" fillId="0" borderId="0" xfId="0" applyFont="1" applyBorder="1"/>
    <xf numFmtId="0" fontId="7" fillId="0" borderId="18" xfId="0" applyFont="1" applyBorder="1" applyAlignment="1">
      <alignment horizontal="right"/>
    </xf>
    <xf numFmtId="2" fontId="0" fillId="0" borderId="18" xfId="0" applyNumberFormat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0" xfId="0" applyNumberFormat="1" applyFill="1" applyBorder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7" fillId="0" borderId="0" xfId="0" applyFont="1" applyFill="1"/>
    <xf numFmtId="0" fontId="0" fillId="0" borderId="0" xfId="0" applyFill="1"/>
    <xf numFmtId="0" fontId="0" fillId="0" borderId="16" xfId="0" applyBorder="1" applyAlignment="1">
      <alignment horizontal="center"/>
    </xf>
    <xf numFmtId="0" fontId="14" fillId="0" borderId="0" xfId="0" applyFont="1" applyBorder="1" applyAlignment="1">
      <alignment horizontal="left"/>
    </xf>
    <xf numFmtId="0" fontId="15" fillId="0" borderId="0" xfId="0" applyFont="1" applyAlignment="1">
      <alignment horizontal="left"/>
    </xf>
    <xf numFmtId="0" fontId="16" fillId="0" borderId="0" xfId="0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0" fontId="16" fillId="0" borderId="0" xfId="0" applyFont="1" applyAlignment="1">
      <alignment horizontal="left"/>
    </xf>
    <xf numFmtId="2" fontId="16" fillId="0" borderId="0" xfId="0" applyNumberFormat="1" applyFont="1" applyBorder="1" applyAlignment="1">
      <alignment horizontal="left"/>
    </xf>
    <xf numFmtId="2" fontId="15" fillId="0" borderId="0" xfId="0" applyNumberFormat="1" applyFont="1" applyBorder="1" applyAlignment="1">
      <alignment horizontal="left"/>
    </xf>
    <xf numFmtId="0" fontId="13" fillId="0" borderId="0" xfId="0" applyFont="1" applyBorder="1"/>
    <xf numFmtId="164" fontId="2" fillId="0" borderId="0" xfId="0" applyNumberFormat="1" applyFont="1" applyBorder="1"/>
    <xf numFmtId="0" fontId="11" fillId="0" borderId="0" xfId="0" applyFont="1" applyBorder="1"/>
    <xf numFmtId="0" fontId="7" fillId="0" borderId="0" xfId="0" applyFont="1" applyFill="1" applyBorder="1"/>
    <xf numFmtId="0" fontId="7" fillId="0" borderId="0" xfId="0" applyFont="1" applyBorder="1" applyAlignment="1">
      <alignment horizontal="right"/>
    </xf>
    <xf numFmtId="0" fontId="13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vertical="center"/>
    </xf>
    <xf numFmtId="0" fontId="7" fillId="0" borderId="0" xfId="0" applyFont="1" applyBorder="1" applyAlignment="1">
      <alignment vertical="center" wrapText="1"/>
    </xf>
    <xf numFmtId="0" fontId="0" fillId="0" borderId="20" xfId="0" applyBorder="1"/>
    <xf numFmtId="0" fontId="7" fillId="0" borderId="18" xfId="0" applyFont="1" applyFill="1" applyBorder="1"/>
    <xf numFmtId="0" fontId="18" fillId="0" borderId="0" xfId="0" applyFont="1"/>
    <xf numFmtId="2" fontId="0" fillId="0" borderId="0" xfId="0" applyNumberFormat="1" applyAlignment="1">
      <alignment horizontal="center"/>
    </xf>
    <xf numFmtId="0" fontId="7" fillId="0" borderId="0" xfId="0" applyFont="1" applyBorder="1" applyAlignment="1">
      <alignment horizontal="left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left"/>
    </xf>
    <xf numFmtId="2" fontId="0" fillId="0" borderId="28" xfId="0" applyNumberFormat="1" applyBorder="1" applyAlignment="1">
      <alignment horizontal="center"/>
    </xf>
    <xf numFmtId="2" fontId="0" fillId="0" borderId="29" xfId="0" applyNumberFormat="1" applyBorder="1" applyAlignment="1">
      <alignment horizontal="center"/>
    </xf>
    <xf numFmtId="2" fontId="20" fillId="0" borderId="6" xfId="0" applyNumberFormat="1" applyFont="1" applyBorder="1" applyAlignment="1">
      <alignment horizontal="center"/>
    </xf>
    <xf numFmtId="2" fontId="20" fillId="0" borderId="2" xfId="0" applyNumberFormat="1" applyFont="1" applyBorder="1" applyAlignment="1">
      <alignment horizontal="center"/>
    </xf>
    <xf numFmtId="2" fontId="20" fillId="0" borderId="9" xfId="0" applyNumberFormat="1" applyFont="1" applyBorder="1" applyAlignment="1">
      <alignment horizontal="center"/>
    </xf>
    <xf numFmtId="0" fontId="19" fillId="0" borderId="0" xfId="0" applyFont="1"/>
    <xf numFmtId="2" fontId="20" fillId="0" borderId="8" xfId="0" applyNumberFormat="1" applyFont="1" applyBorder="1" applyAlignment="1">
      <alignment horizontal="center"/>
    </xf>
    <xf numFmtId="2" fontId="20" fillId="0" borderId="1" xfId="0" applyNumberFormat="1" applyFont="1" applyBorder="1" applyAlignment="1">
      <alignment horizontal="center"/>
    </xf>
    <xf numFmtId="0" fontId="22" fillId="0" borderId="0" xfId="1" applyFont="1"/>
    <xf numFmtId="0" fontId="23" fillId="0" borderId="0" xfId="1" applyFont="1"/>
    <xf numFmtId="0" fontId="1" fillId="0" borderId="0" xfId="1"/>
    <xf numFmtId="0" fontId="26" fillId="0" borderId="0" xfId="1" applyFont="1"/>
    <xf numFmtId="0" fontId="27" fillId="0" borderId="0" xfId="1" applyFont="1"/>
    <xf numFmtId="2" fontId="23" fillId="0" borderId="0" xfId="1" applyNumberFormat="1" applyFont="1" applyAlignment="1">
      <alignment horizontal="center"/>
    </xf>
    <xf numFmtId="0" fontId="23" fillId="0" borderId="0" xfId="1" applyFont="1" applyFill="1"/>
    <xf numFmtId="2" fontId="23" fillId="0" borderId="0" xfId="1" applyNumberFormat="1" applyFont="1" applyFill="1" applyAlignment="1">
      <alignment horizontal="center"/>
    </xf>
    <xf numFmtId="0" fontId="23" fillId="0" borderId="0" xfId="1" applyFont="1" applyFill="1" applyAlignment="1">
      <alignment horizontal="left"/>
    </xf>
    <xf numFmtId="1" fontId="23" fillId="0" borderId="0" xfId="1" applyNumberFormat="1" applyFont="1" applyAlignment="1">
      <alignment horizontal="center"/>
    </xf>
    <xf numFmtId="0" fontId="23" fillId="0" borderId="0" xfId="1" applyFont="1" applyAlignment="1">
      <alignment horizontal="left"/>
    </xf>
    <xf numFmtId="164" fontId="23" fillId="0" borderId="0" xfId="1" applyNumberFormat="1" applyFont="1" applyAlignment="1">
      <alignment horizontal="center"/>
    </xf>
    <xf numFmtId="0" fontId="21" fillId="0" borderId="0" xfId="1" applyFont="1"/>
    <xf numFmtId="0" fontId="23" fillId="0" borderId="0" xfId="1" applyFont="1" applyAlignment="1">
      <alignment horizontal="center"/>
    </xf>
    <xf numFmtId="0" fontId="28" fillId="0" borderId="0" xfId="1" applyFont="1" applyAlignment="1">
      <alignment vertical="center"/>
    </xf>
    <xf numFmtId="165" fontId="23" fillId="0" borderId="0" xfId="1" applyNumberFormat="1" applyFont="1" applyFill="1" applyAlignment="1">
      <alignment horizontal="center"/>
    </xf>
    <xf numFmtId="165" fontId="23" fillId="0" borderId="0" xfId="1" applyNumberFormat="1" applyFont="1" applyAlignment="1">
      <alignment horizontal="center"/>
    </xf>
    <xf numFmtId="49" fontId="23" fillId="0" borderId="0" xfId="1" applyNumberFormat="1" applyFont="1" applyAlignment="1">
      <alignment horizontal="center"/>
    </xf>
    <xf numFmtId="0" fontId="37" fillId="0" borderId="5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31" fillId="0" borderId="30" xfId="1" applyFont="1" applyBorder="1" applyAlignment="1">
      <alignment horizontal="center"/>
    </xf>
    <xf numFmtId="0" fontId="31" fillId="0" borderId="31" xfId="1" applyFont="1" applyBorder="1" applyAlignment="1">
      <alignment horizontal="center"/>
    </xf>
    <xf numFmtId="0" fontId="31" fillId="0" borderId="32" xfId="1" applyFont="1" applyBorder="1" applyAlignment="1">
      <alignment horizontal="center"/>
    </xf>
    <xf numFmtId="0" fontId="31" fillId="2" borderId="30" xfId="1" applyFont="1" applyFill="1" applyBorder="1" applyAlignment="1">
      <alignment horizontal="center"/>
    </xf>
    <xf numFmtId="0" fontId="31" fillId="2" borderId="31" xfId="1" applyFont="1" applyFill="1" applyBorder="1" applyAlignment="1">
      <alignment horizontal="center"/>
    </xf>
    <xf numFmtId="0" fontId="31" fillId="2" borderId="32" xfId="1" applyFont="1" applyFill="1" applyBorder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Rychlostní křivka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5F9D-42FA-83AE-2F0F158ACD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6435792"/>
        <c:axId val="276433048"/>
      </c:scatterChart>
      <c:valAx>
        <c:axId val="276435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76433048"/>
        <c:crosses val="autoZero"/>
        <c:crossBetween val="midCat"/>
      </c:valAx>
      <c:valAx>
        <c:axId val="2764330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76435792"/>
        <c:crosses val="autoZero"/>
        <c:crossBetween val="midCat"/>
      </c:valAx>
      <c:spPr>
        <a:noFill/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67" footer="0.4921259845000006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Konzumční křivka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Konzumční křivka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8DCB-4869-9901-03C212916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6433440"/>
        <c:axId val="276432264"/>
      </c:scatterChart>
      <c:valAx>
        <c:axId val="276433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76432264"/>
        <c:crosses val="autoZero"/>
        <c:crossBetween val="midCat"/>
      </c:valAx>
      <c:valAx>
        <c:axId val="2764322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7643344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67" footer="0.49212598450000067"/>
    <c:pageSetup paperSize="9" orientation="landscape" horizont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Konzumční křivk</a:t>
            </a:r>
            <a:r>
              <a:rPr lang="cs-CZ"/>
              <a:t>y</a:t>
            </a:r>
            <a:r>
              <a:rPr lang="en-US"/>
              <a:t> </a:t>
            </a:r>
            <a:r>
              <a:rPr lang="cs-CZ"/>
              <a:t>bezpečnostního přelivu a odpadu BP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1"/>
          <c:tx>
            <c:v>odpad BP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'MVN Sběř - koryto od BP'!$J$19:$J$46</c:f>
              <c:numCache>
                <c:formatCode>0.00</c:formatCode>
                <c:ptCount val="28"/>
                <c:pt idx="0">
                  <c:v>0</c:v>
                </c:pt>
                <c:pt idx="1">
                  <c:v>9.7845197422886915E-2</c:v>
                </c:pt>
                <c:pt idx="2">
                  <c:v>0.30225465319327333</c:v>
                </c:pt>
                <c:pt idx="3">
                  <c:v>0.58436083113424875</c:v>
                </c:pt>
                <c:pt idx="4">
                  <c:v>0.93557754404972915</c:v>
                </c:pt>
                <c:pt idx="5">
                  <c:v>1.3527293677032501</c:v>
                </c:pt>
                <c:pt idx="6">
                  <c:v>1.8349460898754433</c:v>
                </c:pt>
                <c:pt idx="7">
                  <c:v>2.3825105264228066</c:v>
                </c:pt>
                <c:pt idx="8">
                  <c:v>2.9963375117715545</c:v>
                </c:pt>
                <c:pt idx="9">
                  <c:v>3.677709363844901</c:v>
                </c:pt>
                <c:pt idx="10">
                  <c:v>4.428130491052384</c:v>
                </c:pt>
                <c:pt idx="11">
                  <c:v>4.8956560670543512</c:v>
                </c:pt>
                <c:pt idx="12">
                  <c:v>6.1427733156990216</c:v>
                </c:pt>
                <c:pt idx="13">
                  <c:v>6.9506056093841639</c:v>
                </c:pt>
                <c:pt idx="14">
                  <c:v>8.1542438145847242</c:v>
                </c:pt>
                <c:pt idx="15">
                  <c:v>9.2758258488948471</c:v>
                </c:pt>
                <c:pt idx="16">
                  <c:v>10.316352379073365</c:v>
                </c:pt>
                <c:pt idx="17">
                  <c:v>11.75986690778695</c:v>
                </c:pt>
                <c:pt idx="18">
                  <c:v>13.4664809997525</c:v>
                </c:pt>
                <c:pt idx="19">
                  <c:v>14.577322112199267</c:v>
                </c:pt>
                <c:pt idx="20">
                  <c:v>16.115649389220703</c:v>
                </c:pt>
                <c:pt idx="21">
                  <c:v>17.742795446265792</c:v>
                </c:pt>
                <c:pt idx="22">
                  <c:v>19.460560998135911</c:v>
                </c:pt>
                <c:pt idx="23">
                  <c:v>21.270735027857391</c:v>
                </c:pt>
                <c:pt idx="24">
                  <c:v>23.175094345888425</c:v>
                </c:pt>
                <c:pt idx="25">
                  <c:v>25.175403336080414</c:v>
                </c:pt>
                <c:pt idx="26">
                  <c:v>27.273413838759843</c:v>
                </c:pt>
                <c:pt idx="27">
                  <c:v>29.470865134681912</c:v>
                </c:pt>
              </c:numCache>
            </c:numRef>
          </c:xVal>
          <c:yVal>
            <c:numRef>
              <c:f>'MVN Sběř - koryto od BP'!$A$19:$A$46</c:f>
              <c:numCache>
                <c:formatCode>0.00</c:formatCode>
                <c:ptCount val="28"/>
                <c:pt idx="0">
                  <c:v>0</c:v>
                </c:pt>
                <c:pt idx="1">
                  <c:v>4.9999999999982947E-2</c:v>
                </c:pt>
                <c:pt idx="2">
                  <c:v>9.9999999999994316E-2</c:v>
                </c:pt>
                <c:pt idx="3">
                  <c:v>0.15000000000000568</c:v>
                </c:pt>
                <c:pt idx="4">
                  <c:v>0.19999999999998863</c:v>
                </c:pt>
                <c:pt idx="5">
                  <c:v>0.25</c:v>
                </c:pt>
                <c:pt idx="6">
                  <c:v>0.29999999999998295</c:v>
                </c:pt>
                <c:pt idx="7">
                  <c:v>0.34999999999999432</c:v>
                </c:pt>
                <c:pt idx="8">
                  <c:v>0.40000000000000568</c:v>
                </c:pt>
                <c:pt idx="9">
                  <c:v>0.44999999999998863</c:v>
                </c:pt>
                <c:pt idx="10">
                  <c:v>0.5</c:v>
                </c:pt>
                <c:pt idx="11">
                  <c:v>0.52899999999999636</c:v>
                </c:pt>
                <c:pt idx="12">
                  <c:v>0.59999999999999432</c:v>
                </c:pt>
                <c:pt idx="13">
                  <c:v>0.64199999999999591</c:v>
                </c:pt>
                <c:pt idx="14">
                  <c:v>0.69999999999998863</c:v>
                </c:pt>
                <c:pt idx="15">
                  <c:v>0.75</c:v>
                </c:pt>
                <c:pt idx="16">
                  <c:v>0.79349999999999454</c:v>
                </c:pt>
                <c:pt idx="17">
                  <c:v>0.84999999999999432</c:v>
                </c:pt>
                <c:pt idx="18">
                  <c:v>0.91200000000000614</c:v>
                </c:pt>
                <c:pt idx="19">
                  <c:v>0.94999999999998863</c:v>
                </c:pt>
                <c:pt idx="20">
                  <c:v>1</c:v>
                </c:pt>
                <c:pt idx="21">
                  <c:v>1.0499999999999829</c:v>
                </c:pt>
                <c:pt idx="22">
                  <c:v>1.0999999999999943</c:v>
                </c:pt>
                <c:pt idx="23">
                  <c:v>1.1500000000000057</c:v>
                </c:pt>
                <c:pt idx="24">
                  <c:v>1.1999999999999886</c:v>
                </c:pt>
                <c:pt idx="25">
                  <c:v>1.25</c:v>
                </c:pt>
                <c:pt idx="26">
                  <c:v>1.2999999999999829</c:v>
                </c:pt>
                <c:pt idx="27">
                  <c:v>1.3499999999999943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6436184"/>
        <c:axId val="276437752"/>
      </c:scatterChart>
      <c:scatterChart>
        <c:scatterStyle val="smoothMarker"/>
        <c:varyColors val="0"/>
        <c:ser>
          <c:idx val="0"/>
          <c:order val="0"/>
          <c:tx>
            <c:v>BP</c:v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dPt>
            <c:idx val="18"/>
            <c:bubble3D val="0"/>
          </c:dPt>
          <c:xVal>
            <c:numRef>
              <c:f>'MVN Sběř - BP návrh'!$E$23:$E$50</c:f>
              <c:numCache>
                <c:formatCode>0.00</c:formatCode>
                <c:ptCount val="28"/>
                <c:pt idx="0">
                  <c:v>0</c:v>
                </c:pt>
                <c:pt idx="1">
                  <c:v>7.5769764748176774E-2</c:v>
                </c:pt>
                <c:pt idx="2">
                  <c:v>0.21851140016024706</c:v>
                </c:pt>
                <c:pt idx="3">
                  <c:v>0.40915090339631394</c:v>
                </c:pt>
                <c:pt idx="4">
                  <c:v>0.64181447786718437</c:v>
                </c:pt>
                <c:pt idx="5">
                  <c:v>0.91357342685194187</c:v>
                </c:pt>
                <c:pt idx="6">
                  <c:v>1.2227584291264271</c:v>
                </c:pt>
                <c:pt idx="7">
                  <c:v>1.5683669375340299</c:v>
                </c:pt>
                <c:pt idx="8">
                  <c:v>1.9497940321993441</c:v>
                </c:pt>
                <c:pt idx="9">
                  <c:v>2.3666908871353551</c:v>
                </c:pt>
                <c:pt idx="10">
                  <c:v>2.8188827574058486</c:v>
                </c:pt>
                <c:pt idx="11">
                  <c:v>3.0973018596986668</c:v>
                </c:pt>
                <c:pt idx="12">
                  <c:v>3.8290348695199339</c:v>
                </c:pt>
                <c:pt idx="13">
                  <c:v>4.2954579777663255</c:v>
                </c:pt>
                <c:pt idx="14">
                  <c:v>4.9807849405488902</c:v>
                </c:pt>
                <c:pt idx="15">
                  <c:v>5.6101698253038652</c:v>
                </c:pt>
                <c:pt idx="16">
                  <c:v>6.18698148437133</c:v>
                </c:pt>
                <c:pt idx="17">
                  <c:v>6.9770839333670676</c:v>
                </c:pt>
                <c:pt idx="18">
                  <c:v>7.8977254442754283</c:v>
                </c:pt>
                <c:pt idx="19">
                  <c:v>8.489952391959978</c:v>
                </c:pt>
                <c:pt idx="20">
                  <c:v>9.3018385279470426</c:v>
                </c:pt>
                <c:pt idx="21">
                  <c:v>10.151098772164715</c:v>
                </c:pt>
                <c:pt idx="22">
                  <c:v>11.038048053528202</c:v>
                </c:pt>
                <c:pt idx="23">
                  <c:v>11.963007551897331</c:v>
                </c:pt>
                <c:pt idx="24">
                  <c:v>12.926303393623185</c:v>
                </c:pt>
                <c:pt idx="25">
                  <c:v>13.928265578716182</c:v>
                </c:pt>
                <c:pt idx="26">
                  <c:v>14.969227093473771</c:v>
                </c:pt>
                <c:pt idx="27">
                  <c:v>16.04952317284679</c:v>
                </c:pt>
              </c:numCache>
            </c:numRef>
          </c:xVal>
          <c:yVal>
            <c:numRef>
              <c:f>'MVN Sběř - BP návrh'!$C$23:$C$50</c:f>
              <c:numCache>
                <c:formatCode>0.00</c:formatCode>
                <c:ptCount val="28"/>
                <c:pt idx="0">
                  <c:v>251.4</c:v>
                </c:pt>
                <c:pt idx="1">
                  <c:v>251.45</c:v>
                </c:pt>
                <c:pt idx="2">
                  <c:v>251.5</c:v>
                </c:pt>
                <c:pt idx="3">
                  <c:v>251.55</c:v>
                </c:pt>
                <c:pt idx="4">
                  <c:v>251.6</c:v>
                </c:pt>
                <c:pt idx="5">
                  <c:v>251.65</c:v>
                </c:pt>
                <c:pt idx="6">
                  <c:v>251.7</c:v>
                </c:pt>
                <c:pt idx="7">
                  <c:v>251.75</c:v>
                </c:pt>
                <c:pt idx="8">
                  <c:v>251.8</c:v>
                </c:pt>
                <c:pt idx="9">
                  <c:v>251.85</c:v>
                </c:pt>
                <c:pt idx="10">
                  <c:v>251.9</c:v>
                </c:pt>
                <c:pt idx="11">
                  <c:v>251.929</c:v>
                </c:pt>
                <c:pt idx="12">
                  <c:v>252</c:v>
                </c:pt>
                <c:pt idx="13">
                  <c:v>252.042</c:v>
                </c:pt>
                <c:pt idx="14">
                  <c:v>252.1</c:v>
                </c:pt>
                <c:pt idx="15">
                  <c:v>252.15</c:v>
                </c:pt>
                <c:pt idx="16">
                  <c:v>252.1935</c:v>
                </c:pt>
                <c:pt idx="17">
                  <c:v>252.25</c:v>
                </c:pt>
                <c:pt idx="18">
                  <c:v>252.31200000000001</c:v>
                </c:pt>
                <c:pt idx="19">
                  <c:v>252.35</c:v>
                </c:pt>
                <c:pt idx="20">
                  <c:v>252.4</c:v>
                </c:pt>
                <c:pt idx="21">
                  <c:v>252.45</c:v>
                </c:pt>
                <c:pt idx="22">
                  <c:v>252.5</c:v>
                </c:pt>
                <c:pt idx="23">
                  <c:v>252.55</c:v>
                </c:pt>
                <c:pt idx="24">
                  <c:v>252.6</c:v>
                </c:pt>
                <c:pt idx="25">
                  <c:v>252.65</c:v>
                </c:pt>
                <c:pt idx="26">
                  <c:v>252.7</c:v>
                </c:pt>
                <c:pt idx="27">
                  <c:v>252.75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6433832"/>
        <c:axId val="276436576"/>
      </c:scatterChart>
      <c:valAx>
        <c:axId val="276436184"/>
        <c:scaling>
          <c:orientation val="minMax"/>
          <c:max val="18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 (m</a:t>
                </a:r>
                <a:r>
                  <a:rPr lang="en-US" baseline="30000"/>
                  <a:t>3</a:t>
                </a:r>
                <a:r>
                  <a:rPr lang="cs-CZ" baseline="0"/>
                  <a:t>/s</a:t>
                </a:r>
                <a:r>
                  <a:rPr lang="en-US" baseline="0"/>
                  <a:t>)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276437752"/>
        <c:crosses val="autoZero"/>
        <c:crossBetween val="midCat"/>
        <c:minorUnit val="0.2"/>
      </c:valAx>
      <c:valAx>
        <c:axId val="276437752"/>
        <c:scaling>
          <c:orientation val="minMax"/>
          <c:max val="1.4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h (m)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276436184"/>
        <c:crosses val="autoZero"/>
        <c:crossBetween val="midCat"/>
        <c:minorUnit val="2.0000000000000004E-2"/>
      </c:valAx>
      <c:valAx>
        <c:axId val="276436576"/>
        <c:scaling>
          <c:orientation val="minMax"/>
          <c:max val="252.8"/>
          <c:min val="251.4"/>
        </c:scaling>
        <c:delete val="0"/>
        <c:axPos val="r"/>
        <c:numFmt formatCode="0.00" sourceLinked="1"/>
        <c:majorTickMark val="out"/>
        <c:minorTickMark val="none"/>
        <c:tickLblPos val="nextTo"/>
        <c:crossAx val="276433832"/>
        <c:crosses val="max"/>
        <c:crossBetween val="midCat"/>
        <c:majorUnit val="0.2"/>
        <c:minorUnit val="1.0000000000000002E-2"/>
      </c:valAx>
      <c:valAx>
        <c:axId val="276433832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extTo"/>
        <c:crossAx val="276436576"/>
        <c:crossesAt val="251.5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98425196850393659" l="0.9055118110236221" r="0.9055118110236221" t="0.98425196850393659" header="0.31496062992126073" footer="0.31496062992126073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Konzumční křivka </a:t>
            </a:r>
            <a:r>
              <a:rPr lang="cs-CZ" sz="1800" b="1" i="0" baseline="0">
                <a:effectLst/>
              </a:rPr>
              <a:t>odpadu BP</a:t>
            </a:r>
            <a:endParaRPr lang="cs-CZ">
              <a:effectLst/>
            </a:endParaRP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Konzumční křivka koryta</c:v>
          </c:tx>
          <c:marker>
            <c:symbol val="none"/>
          </c:marker>
          <c:xVal>
            <c:numRef>
              <c:f>'MVN Sběř - koryto od BP'!$J$19:$J$46</c:f>
              <c:numCache>
                <c:formatCode>0.00</c:formatCode>
                <c:ptCount val="28"/>
                <c:pt idx="0">
                  <c:v>0</c:v>
                </c:pt>
                <c:pt idx="1">
                  <c:v>9.7845197422886915E-2</c:v>
                </c:pt>
                <c:pt idx="2">
                  <c:v>0.30225465319327333</c:v>
                </c:pt>
                <c:pt idx="3">
                  <c:v>0.58436083113424875</c:v>
                </c:pt>
                <c:pt idx="4">
                  <c:v>0.93557754404972915</c:v>
                </c:pt>
                <c:pt idx="5">
                  <c:v>1.3527293677032501</c:v>
                </c:pt>
                <c:pt idx="6">
                  <c:v>1.8349460898754433</c:v>
                </c:pt>
                <c:pt idx="7">
                  <c:v>2.3825105264228066</c:v>
                </c:pt>
                <c:pt idx="8">
                  <c:v>2.9963375117715545</c:v>
                </c:pt>
                <c:pt idx="9">
                  <c:v>3.677709363844901</c:v>
                </c:pt>
                <c:pt idx="10">
                  <c:v>4.428130491052384</c:v>
                </c:pt>
                <c:pt idx="11">
                  <c:v>4.8956560670543512</c:v>
                </c:pt>
                <c:pt idx="12">
                  <c:v>6.1427733156990216</c:v>
                </c:pt>
                <c:pt idx="13">
                  <c:v>6.9506056093841639</c:v>
                </c:pt>
                <c:pt idx="14">
                  <c:v>8.1542438145847242</c:v>
                </c:pt>
                <c:pt idx="15">
                  <c:v>9.2758258488948471</c:v>
                </c:pt>
                <c:pt idx="16">
                  <c:v>10.316352379073365</c:v>
                </c:pt>
                <c:pt idx="17">
                  <c:v>11.75986690778695</c:v>
                </c:pt>
                <c:pt idx="18">
                  <c:v>13.4664809997525</c:v>
                </c:pt>
                <c:pt idx="19">
                  <c:v>14.577322112199267</c:v>
                </c:pt>
                <c:pt idx="20">
                  <c:v>16.115649389220703</c:v>
                </c:pt>
                <c:pt idx="21">
                  <c:v>17.742795446265792</c:v>
                </c:pt>
                <c:pt idx="22">
                  <c:v>19.460560998135911</c:v>
                </c:pt>
                <c:pt idx="23">
                  <c:v>21.270735027857391</c:v>
                </c:pt>
                <c:pt idx="24">
                  <c:v>23.175094345888425</c:v>
                </c:pt>
                <c:pt idx="25">
                  <c:v>25.175403336080414</c:v>
                </c:pt>
                <c:pt idx="26">
                  <c:v>27.273413838759843</c:v>
                </c:pt>
                <c:pt idx="27">
                  <c:v>29.470865134681912</c:v>
                </c:pt>
              </c:numCache>
            </c:numRef>
          </c:xVal>
          <c:yVal>
            <c:numRef>
              <c:f>'MVN Sběř - koryto od BP'!$A$19:$A$46</c:f>
              <c:numCache>
                <c:formatCode>0.00</c:formatCode>
                <c:ptCount val="28"/>
                <c:pt idx="0">
                  <c:v>0</c:v>
                </c:pt>
                <c:pt idx="1">
                  <c:v>4.9999999999982947E-2</c:v>
                </c:pt>
                <c:pt idx="2">
                  <c:v>9.9999999999994316E-2</c:v>
                </c:pt>
                <c:pt idx="3">
                  <c:v>0.15000000000000568</c:v>
                </c:pt>
                <c:pt idx="4">
                  <c:v>0.19999999999998863</c:v>
                </c:pt>
                <c:pt idx="5">
                  <c:v>0.25</c:v>
                </c:pt>
                <c:pt idx="6">
                  <c:v>0.29999999999998295</c:v>
                </c:pt>
                <c:pt idx="7">
                  <c:v>0.34999999999999432</c:v>
                </c:pt>
                <c:pt idx="8">
                  <c:v>0.40000000000000568</c:v>
                </c:pt>
                <c:pt idx="9">
                  <c:v>0.44999999999998863</c:v>
                </c:pt>
                <c:pt idx="10">
                  <c:v>0.5</c:v>
                </c:pt>
                <c:pt idx="11">
                  <c:v>0.52899999999999636</c:v>
                </c:pt>
                <c:pt idx="12">
                  <c:v>0.59999999999999432</c:v>
                </c:pt>
                <c:pt idx="13">
                  <c:v>0.64199999999999591</c:v>
                </c:pt>
                <c:pt idx="14">
                  <c:v>0.69999999999998863</c:v>
                </c:pt>
                <c:pt idx="15">
                  <c:v>0.75</c:v>
                </c:pt>
                <c:pt idx="16">
                  <c:v>0.79349999999999454</c:v>
                </c:pt>
                <c:pt idx="17">
                  <c:v>0.84999999999999432</c:v>
                </c:pt>
                <c:pt idx="18">
                  <c:v>0.91200000000000614</c:v>
                </c:pt>
                <c:pt idx="19">
                  <c:v>0.94999999999998863</c:v>
                </c:pt>
                <c:pt idx="20">
                  <c:v>1</c:v>
                </c:pt>
                <c:pt idx="21">
                  <c:v>1.0499999999999829</c:v>
                </c:pt>
                <c:pt idx="22">
                  <c:v>1.0999999999999943</c:v>
                </c:pt>
                <c:pt idx="23">
                  <c:v>1.1500000000000057</c:v>
                </c:pt>
                <c:pt idx="24">
                  <c:v>1.1999999999999886</c:v>
                </c:pt>
                <c:pt idx="25">
                  <c:v>1.25</c:v>
                </c:pt>
                <c:pt idx="26">
                  <c:v>1.2999999999999829</c:v>
                </c:pt>
                <c:pt idx="27">
                  <c:v>1.3499999999999943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E2BB-4C8F-AACF-76D72061C48A}"/>
            </c:ext>
          </c:extLst>
        </c:ser>
        <c:ser>
          <c:idx val="1"/>
          <c:order val="1"/>
          <c:tx>
            <c:v>Rychlost</c:v>
          </c:tx>
          <c:spPr>
            <a:ln w="12700"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xVal>
            <c:numRef>
              <c:f>'MVN Sběř - koryto od BP'!$I$19:$I$46</c:f>
              <c:numCache>
                <c:formatCode>0.00</c:formatCode>
                <c:ptCount val="28"/>
                <c:pt idx="0">
                  <c:v>0</c:v>
                </c:pt>
                <c:pt idx="1">
                  <c:v>0.93185902307544644</c:v>
                </c:pt>
                <c:pt idx="2">
                  <c:v>1.3738847872422368</c:v>
                </c:pt>
                <c:pt idx="3">
                  <c:v>1.6937995105339816</c:v>
                </c:pt>
                <c:pt idx="4">
                  <c:v>1.9491198834370649</c:v>
                </c:pt>
                <c:pt idx="5">
                  <c:v>2.1643669883252001</c:v>
                </c:pt>
                <c:pt idx="6">
                  <c:v>2.3524949870199636</c:v>
                </c:pt>
                <c:pt idx="7">
                  <c:v>2.5211751602358259</c:v>
                </c:pt>
                <c:pt idx="8">
                  <c:v>2.6753013497959817</c:v>
                </c:pt>
                <c:pt idx="9">
                  <c:v>2.8181680949004004</c:v>
                </c:pt>
                <c:pt idx="10">
                  <c:v>2.9520869940349224</c:v>
                </c:pt>
                <c:pt idx="11">
                  <c:v>3.0263401997762212</c:v>
                </c:pt>
                <c:pt idx="12">
                  <c:v>3.1993611019266153</c:v>
                </c:pt>
                <c:pt idx="13">
                  <c:v>3.2967382728798489</c:v>
                </c:pt>
                <c:pt idx="14">
                  <c:v>3.4261528632709712</c:v>
                </c:pt>
                <c:pt idx="15">
                  <c:v>3.5336479424361324</c:v>
                </c:pt>
                <c:pt idx="16">
                  <c:v>3.6244979653557001</c:v>
                </c:pt>
                <c:pt idx="17">
                  <c:v>3.7392263617764909</c:v>
                </c:pt>
                <c:pt idx="18">
                  <c:v>3.8613698455026562</c:v>
                </c:pt>
                <c:pt idx="19">
                  <c:v>3.9344998953305068</c:v>
                </c:pt>
                <c:pt idx="20">
                  <c:v>4.0289123473051758</c:v>
                </c:pt>
                <c:pt idx="21">
                  <c:v>4.1214391280525504</c:v>
                </c:pt>
                <c:pt idx="22">
                  <c:v>4.2122426402891913</c:v>
                </c:pt>
                <c:pt idx="23">
                  <c:v>4.3014630996677914</c:v>
                </c:pt>
                <c:pt idx="24">
                  <c:v>4.3892224139940836</c:v>
                </c:pt>
                <c:pt idx="25">
                  <c:v>4.475627259747629</c:v>
                </c:pt>
                <c:pt idx="26">
                  <c:v>4.5607715449432114</c:v>
                </c:pt>
                <c:pt idx="27">
                  <c:v>4.6447383979010413</c:v>
                </c:pt>
              </c:numCache>
            </c:numRef>
          </c:xVal>
          <c:yVal>
            <c:numRef>
              <c:f>'MVN Sběř - koryto od BP'!$A$19:$A$46</c:f>
              <c:numCache>
                <c:formatCode>0.00</c:formatCode>
                <c:ptCount val="28"/>
                <c:pt idx="0">
                  <c:v>0</c:v>
                </c:pt>
                <c:pt idx="1">
                  <c:v>4.9999999999982947E-2</c:v>
                </c:pt>
                <c:pt idx="2">
                  <c:v>9.9999999999994316E-2</c:v>
                </c:pt>
                <c:pt idx="3">
                  <c:v>0.15000000000000568</c:v>
                </c:pt>
                <c:pt idx="4">
                  <c:v>0.19999999999998863</c:v>
                </c:pt>
                <c:pt idx="5">
                  <c:v>0.25</c:v>
                </c:pt>
                <c:pt idx="6">
                  <c:v>0.29999999999998295</c:v>
                </c:pt>
                <c:pt idx="7">
                  <c:v>0.34999999999999432</c:v>
                </c:pt>
                <c:pt idx="8">
                  <c:v>0.40000000000000568</c:v>
                </c:pt>
                <c:pt idx="9">
                  <c:v>0.44999999999998863</c:v>
                </c:pt>
                <c:pt idx="10">
                  <c:v>0.5</c:v>
                </c:pt>
                <c:pt idx="11">
                  <c:v>0.52899999999999636</c:v>
                </c:pt>
                <c:pt idx="12">
                  <c:v>0.59999999999999432</c:v>
                </c:pt>
                <c:pt idx="13">
                  <c:v>0.64199999999999591</c:v>
                </c:pt>
                <c:pt idx="14">
                  <c:v>0.69999999999998863</c:v>
                </c:pt>
                <c:pt idx="15">
                  <c:v>0.75</c:v>
                </c:pt>
                <c:pt idx="16">
                  <c:v>0.79349999999999454</c:v>
                </c:pt>
                <c:pt idx="17">
                  <c:v>0.84999999999999432</c:v>
                </c:pt>
                <c:pt idx="18">
                  <c:v>0.91200000000000614</c:v>
                </c:pt>
                <c:pt idx="19">
                  <c:v>0.94999999999998863</c:v>
                </c:pt>
                <c:pt idx="20">
                  <c:v>1</c:v>
                </c:pt>
                <c:pt idx="21">
                  <c:v>1.0499999999999829</c:v>
                </c:pt>
                <c:pt idx="22">
                  <c:v>1.0999999999999943</c:v>
                </c:pt>
                <c:pt idx="23">
                  <c:v>1.1500000000000057</c:v>
                </c:pt>
                <c:pt idx="24">
                  <c:v>1.1999999999999886</c:v>
                </c:pt>
                <c:pt idx="25">
                  <c:v>1.25</c:v>
                </c:pt>
                <c:pt idx="26">
                  <c:v>1.2999999999999829</c:v>
                </c:pt>
                <c:pt idx="27">
                  <c:v>1.3499999999999943</c:v>
                </c:pt>
              </c:numCache>
            </c:numRef>
          </c:yVal>
          <c:smooth val="1"/>
        </c:ser>
        <c:ser>
          <c:idx val="2"/>
          <c:order val="2"/>
          <c:tx>
            <c:v>Nevymílací rychlost</c:v>
          </c:tx>
          <c:spPr>
            <a:ln w="25400">
              <a:solidFill>
                <a:srgbClr val="C00000"/>
              </a:solidFill>
              <a:prstDash val="sysDash"/>
            </a:ln>
          </c:spPr>
          <c:marker>
            <c:symbol val="none"/>
          </c:marker>
          <c:xVal>
            <c:numRef>
              <c:f>'MVN Sběř - koryto od BP'!$K$19:$K$46</c:f>
              <c:numCache>
                <c:formatCode>0.00</c:formatCode>
                <c:ptCount val="28"/>
                <c:pt idx="0">
                  <c:v>0</c:v>
                </c:pt>
                <c:pt idx="1">
                  <c:v>2.6839072895064437</c:v>
                </c:pt>
                <c:pt idx="2">
                  <c:v>3.0125840736520031</c:v>
                </c:pt>
                <c:pt idx="3">
                  <c:v>3.2232034482347509</c:v>
                </c:pt>
                <c:pt idx="4">
                  <c:v>3.3815112900156223</c:v>
                </c:pt>
                <c:pt idx="5">
                  <c:v>3.5096395106068909</c:v>
                </c:pt>
                <c:pt idx="6">
                  <c:v>3.6179235446233551</c:v>
                </c:pt>
                <c:pt idx="7">
                  <c:v>3.7120787689270371</c:v>
                </c:pt>
                <c:pt idx="8">
                  <c:v>3.7956180889722506</c:v>
                </c:pt>
                <c:pt idx="9">
                  <c:v>3.8708641350357933</c:v>
                </c:pt>
                <c:pt idx="10">
                  <c:v>3.9394371539033157</c:v>
                </c:pt>
                <c:pt idx="11">
                  <c:v>3.9766294196455449</c:v>
                </c:pt>
                <c:pt idx="12">
                  <c:v>4.0609818725246702</c:v>
                </c:pt>
                <c:pt idx="13">
                  <c:v>4.1070344633621039</c:v>
                </c:pt>
                <c:pt idx="14">
                  <c:v>4.1666675384555774</c:v>
                </c:pt>
                <c:pt idx="15">
                  <c:v>4.2148557876336366</c:v>
                </c:pt>
                <c:pt idx="16">
                  <c:v>4.2546482834635331</c:v>
                </c:pt>
                <c:pt idx="17">
                  <c:v>4.3037033688589634</c:v>
                </c:pt>
                <c:pt idx="18">
                  <c:v>4.3545002070882539</c:v>
                </c:pt>
                <c:pt idx="19">
                  <c:v>4.3842277845970745</c:v>
                </c:pt>
                <c:pt idx="20">
                  <c:v>4.4218686969563628</c:v>
                </c:pt>
                <c:pt idx="21">
                  <c:v>4.4579725741287195</c:v>
                </c:pt>
                <c:pt idx="22">
                  <c:v>4.4926710738433053</c:v>
                </c:pt>
                <c:pt idx="23">
                  <c:v>4.526079199856377</c:v>
                </c:pt>
                <c:pt idx="24">
                  <c:v>4.558298030781275</c:v>
                </c:pt>
                <c:pt idx="25">
                  <c:v>4.5894169081665304</c:v>
                </c:pt>
                <c:pt idx="26">
                  <c:v>4.619515208074251</c:v>
                </c:pt>
                <c:pt idx="27">
                  <c:v>4.6486637882298938</c:v>
                </c:pt>
              </c:numCache>
            </c:numRef>
          </c:xVal>
          <c:yVal>
            <c:numRef>
              <c:f>'MVN Sběř - koryto od BP'!$A$19:$A$46</c:f>
              <c:numCache>
                <c:formatCode>0.00</c:formatCode>
                <c:ptCount val="28"/>
                <c:pt idx="0">
                  <c:v>0</c:v>
                </c:pt>
                <c:pt idx="1">
                  <c:v>4.9999999999982947E-2</c:v>
                </c:pt>
                <c:pt idx="2">
                  <c:v>9.9999999999994316E-2</c:v>
                </c:pt>
                <c:pt idx="3">
                  <c:v>0.15000000000000568</c:v>
                </c:pt>
                <c:pt idx="4">
                  <c:v>0.19999999999998863</c:v>
                </c:pt>
                <c:pt idx="5">
                  <c:v>0.25</c:v>
                </c:pt>
                <c:pt idx="6">
                  <c:v>0.29999999999998295</c:v>
                </c:pt>
                <c:pt idx="7">
                  <c:v>0.34999999999999432</c:v>
                </c:pt>
                <c:pt idx="8">
                  <c:v>0.40000000000000568</c:v>
                </c:pt>
                <c:pt idx="9">
                  <c:v>0.44999999999998863</c:v>
                </c:pt>
                <c:pt idx="10">
                  <c:v>0.5</c:v>
                </c:pt>
                <c:pt idx="11">
                  <c:v>0.52899999999999636</c:v>
                </c:pt>
                <c:pt idx="12">
                  <c:v>0.59999999999999432</c:v>
                </c:pt>
                <c:pt idx="13">
                  <c:v>0.64199999999999591</c:v>
                </c:pt>
                <c:pt idx="14">
                  <c:v>0.69999999999998863</c:v>
                </c:pt>
                <c:pt idx="15">
                  <c:v>0.75</c:v>
                </c:pt>
                <c:pt idx="16">
                  <c:v>0.79349999999999454</c:v>
                </c:pt>
                <c:pt idx="17">
                  <c:v>0.84999999999999432</c:v>
                </c:pt>
                <c:pt idx="18">
                  <c:v>0.91200000000000614</c:v>
                </c:pt>
                <c:pt idx="19">
                  <c:v>0.94999999999998863</c:v>
                </c:pt>
                <c:pt idx="20">
                  <c:v>1</c:v>
                </c:pt>
                <c:pt idx="21">
                  <c:v>1.0499999999999829</c:v>
                </c:pt>
                <c:pt idx="22">
                  <c:v>1.0999999999999943</c:v>
                </c:pt>
                <c:pt idx="23">
                  <c:v>1.1500000000000057</c:v>
                </c:pt>
                <c:pt idx="24">
                  <c:v>1.1999999999999886</c:v>
                </c:pt>
                <c:pt idx="25">
                  <c:v>1.25</c:v>
                </c:pt>
                <c:pt idx="26">
                  <c:v>1.2999999999999829</c:v>
                </c:pt>
                <c:pt idx="27">
                  <c:v>1.3499999999999943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6431088"/>
        <c:axId val="276434616"/>
      </c:scatterChart>
      <c:valAx>
        <c:axId val="276431088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 (m</a:t>
                </a:r>
                <a:r>
                  <a:rPr lang="en-US" baseline="30000"/>
                  <a:t>3</a:t>
                </a:r>
                <a:r>
                  <a:rPr lang="cs-CZ" baseline="0"/>
                  <a:t>/s</a:t>
                </a:r>
                <a:r>
                  <a:rPr lang="en-US" baseline="0"/>
                  <a:t>)</a:t>
                </a:r>
                <a:r>
                  <a:rPr lang="cs-CZ" baseline="0"/>
                  <a:t>; v (m/s)</a:t>
                </a:r>
              </a:p>
              <a:p>
                <a:pPr>
                  <a:defRPr/>
                </a:pPr>
                <a:endParaRPr lang="en-US" baseline="0"/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276434616"/>
        <c:crosses val="autoZero"/>
        <c:crossBetween val="midCat"/>
      </c:valAx>
      <c:valAx>
        <c:axId val="276434616"/>
        <c:scaling>
          <c:orientation val="minMax"/>
          <c:max val="1.4"/>
        </c:scaling>
        <c:delete val="0"/>
        <c:axPos val="l"/>
        <c:majorGridlines/>
        <c:minorGridlines>
          <c:spPr>
            <a:ln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h (m)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276431088"/>
        <c:crosses val="autoZero"/>
        <c:crossBetween val="midCat"/>
        <c:minorUnit val="2.0000000000000004E-2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98425196850393659" l="0.9055118110236221" r="0.9055118110236221" t="0.98425196850393659" header="0.31496062992126073" footer="0.31496062992126073"/>
    <c:pageSetup paperSize="9" orientation="landscape"/>
  </c:printSettings>
  <c:userShapes r:id="rId1"/>
</c:chartSpac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21</xdr:row>
          <xdr:rowOff>66675</xdr:rowOff>
        </xdr:from>
        <xdr:to>
          <xdr:col>4</xdr:col>
          <xdr:colOff>409575</xdr:colOff>
          <xdr:row>32</xdr:row>
          <xdr:rowOff>38100</xdr:rowOff>
        </xdr:to>
        <xdr:sp macro="" textlink="">
          <xdr:nvSpPr>
            <xdr:cNvPr id="1161217" name="Object 1" hidden="1">
              <a:extLst>
                <a:ext uri="{63B3BB69-23CF-44E3-9099-C40C66FF867C}">
                  <a14:compatExt spid="_x0000_s1161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390525</xdr:colOff>
          <xdr:row>3</xdr:row>
          <xdr:rowOff>142875</xdr:rowOff>
        </xdr:from>
        <xdr:to>
          <xdr:col>7</xdr:col>
          <xdr:colOff>285750</xdr:colOff>
          <xdr:row>16</xdr:row>
          <xdr:rowOff>19050</xdr:rowOff>
        </xdr:to>
        <xdr:sp macro="" textlink="">
          <xdr:nvSpPr>
            <xdr:cNvPr id="1161231" name="Object 15" hidden="1">
              <a:extLst>
                <a:ext uri="{63B3BB69-23CF-44E3-9099-C40C66FF867C}">
                  <a14:compatExt spid="_x0000_s11612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0</xdr:rowOff>
    </xdr:from>
    <xdr:to>
      <xdr:col>9</xdr:col>
      <xdr:colOff>609600</xdr:colOff>
      <xdr:row>33</xdr:row>
      <xdr:rowOff>0</xdr:rowOff>
    </xdr:to>
    <xdr:graphicFrame macro="">
      <xdr:nvGraphicFramePr>
        <xdr:cNvPr id="149505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33</xdr:row>
      <xdr:rowOff>0</xdr:rowOff>
    </xdr:from>
    <xdr:to>
      <xdr:col>9</xdr:col>
      <xdr:colOff>619125</xdr:colOff>
      <xdr:row>33</xdr:row>
      <xdr:rowOff>0</xdr:rowOff>
    </xdr:to>
    <xdr:graphicFrame macro="">
      <xdr:nvGraphicFramePr>
        <xdr:cNvPr id="149505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485775</xdr:colOff>
      <xdr:row>5</xdr:row>
      <xdr:rowOff>123825</xdr:rowOff>
    </xdr:from>
    <xdr:to>
      <xdr:col>12</xdr:col>
      <xdr:colOff>180975</xdr:colOff>
      <xdr:row>33</xdr:row>
      <xdr:rowOff>19049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533400</xdr:colOff>
      <xdr:row>42</xdr:row>
      <xdr:rowOff>123825</xdr:rowOff>
    </xdr:from>
    <xdr:to>
      <xdr:col>12</xdr:col>
      <xdr:colOff>228600</xdr:colOff>
      <xdr:row>70</xdr:row>
      <xdr:rowOff>19049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0.09819</cdr:x>
      <cdr:y>0.35741</cdr:y>
    </cdr:from>
    <cdr:to>
      <cdr:x>0.92088</cdr:x>
      <cdr:y>0.35741</cdr:y>
    </cdr:to>
    <cdr:cxnSp macro="">
      <cdr:nvCxnSpPr>
        <cdr:cNvPr id="3" name="Přímá spojnice 2"/>
        <cdr:cNvCxnSpPr/>
      </cdr:nvCxnSpPr>
      <cdr:spPr bwMode="auto">
        <a:xfrm xmlns:a="http://schemas.openxmlformats.org/drawingml/2006/main">
          <a:off x="718926" y="1606032"/>
          <a:ext cx="6023515" cy="0"/>
        </a:xfrm>
        <a:prstGeom xmlns:a="http://schemas.openxmlformats.org/drawingml/2006/main" prst="line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FF0000"/>
          </a:solidFill>
          <a:prstDash val="lgDashDot"/>
          <a:round/>
          <a:headEnd type="none" w="med" len="med"/>
          <a:tailEnd type="none" w="med" len="med"/>
        </a:ln>
        <a:effectLst xmlns:a="http://schemas.openxmlformats.org/drawingml/2006/main"/>
      </cdr:spPr>
    </cdr:cxnSp>
  </cdr:relSizeAnchor>
  <cdr:relSizeAnchor xmlns:cdr="http://schemas.openxmlformats.org/drawingml/2006/chartDrawing">
    <cdr:from>
      <cdr:x>0.45748</cdr:x>
      <cdr:y>0.35107</cdr:y>
    </cdr:from>
    <cdr:to>
      <cdr:x>0.4594</cdr:x>
      <cdr:y>0.81303</cdr:y>
    </cdr:to>
    <cdr:cxnSp macro="">
      <cdr:nvCxnSpPr>
        <cdr:cNvPr id="4" name="Přímá spojnice 3"/>
        <cdr:cNvCxnSpPr/>
      </cdr:nvCxnSpPr>
      <cdr:spPr bwMode="auto">
        <a:xfrm xmlns:a="http://schemas.openxmlformats.org/drawingml/2006/main" flipH="1" flipV="1">
          <a:off x="3349588" y="1577537"/>
          <a:ext cx="14051" cy="2075794"/>
        </a:xfrm>
        <a:prstGeom xmlns:a="http://schemas.openxmlformats.org/drawingml/2006/main" prst="line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FF0000"/>
          </a:solidFill>
          <a:prstDash val="lgDashDot"/>
          <a:round/>
          <a:headEnd type="none" w="med" len="med"/>
          <a:tailEnd type="none" w="med" len="med"/>
        </a:ln>
        <a:effectLst xmlns:a="http://schemas.openxmlformats.org/drawingml/2006/main"/>
      </cdr:spPr>
    </cdr:cxnSp>
  </cdr:relSizeAnchor>
  <cdr:relSizeAnchor xmlns:cdr="http://schemas.openxmlformats.org/drawingml/2006/chartDrawing">
    <cdr:from>
      <cdr:x>0.10169</cdr:x>
      <cdr:y>0.24301</cdr:y>
    </cdr:from>
    <cdr:to>
      <cdr:x>0.41721</cdr:x>
      <cdr:y>0.33763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742950" y="1076325"/>
          <a:ext cx="2305050" cy="41910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cs-CZ" sz="1000">
              <a:solidFill>
                <a:srgbClr val="FF0000"/>
              </a:solidFill>
            </a:rPr>
            <a:t>hladina</a:t>
          </a:r>
          <a:r>
            <a:rPr lang="cs-CZ" sz="1000" baseline="0">
              <a:solidFill>
                <a:srgbClr val="FF0000"/>
              </a:solidFill>
            </a:rPr>
            <a:t> při průtoku Q100 (7,90 m3*s-1)</a:t>
          </a:r>
        </a:p>
        <a:p xmlns:a="http://schemas.openxmlformats.org/drawingml/2006/main">
          <a:r>
            <a:rPr lang="cs-CZ" sz="1000" baseline="0">
              <a:solidFill>
                <a:srgbClr val="FF0000"/>
              </a:solidFill>
            </a:rPr>
            <a:t>= 252,31 m n.m. (výšk. paprsku h=0,91 m)</a:t>
          </a:r>
          <a:endParaRPr lang="cs-CZ" sz="1000">
            <a:solidFill>
              <a:srgbClr val="FF0000"/>
            </a:solidFill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0.09211</cdr:x>
      <cdr:y>0.44415</cdr:y>
    </cdr:from>
    <cdr:to>
      <cdr:x>0.9148</cdr:x>
      <cdr:y>0.44415</cdr:y>
    </cdr:to>
    <cdr:cxnSp macro="">
      <cdr:nvCxnSpPr>
        <cdr:cNvPr id="2" name="Přímá spojnice 1"/>
        <cdr:cNvCxnSpPr/>
      </cdr:nvCxnSpPr>
      <cdr:spPr bwMode="auto">
        <a:xfrm xmlns:a="http://schemas.openxmlformats.org/drawingml/2006/main">
          <a:off x="672930" y="1967192"/>
          <a:ext cx="6010306" cy="0"/>
        </a:xfrm>
        <a:prstGeom xmlns:a="http://schemas.openxmlformats.org/drawingml/2006/main" prst="line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FF0000"/>
          </a:solidFill>
          <a:prstDash val="lgDashDot"/>
          <a:round/>
          <a:headEnd type="none" w="med" len="med"/>
          <a:tailEnd type="none" w="med" len="med"/>
        </a:ln>
        <a:effectLst xmlns:a="http://schemas.openxmlformats.org/drawingml/2006/main"/>
      </cdr:spPr>
    </cdr:cxnSp>
  </cdr:relSizeAnchor>
  <cdr:relSizeAnchor xmlns:cdr="http://schemas.openxmlformats.org/drawingml/2006/chartDrawing">
    <cdr:from>
      <cdr:x>0.40591</cdr:x>
      <cdr:y>0.47384</cdr:y>
    </cdr:from>
    <cdr:to>
      <cdr:x>0.7914</cdr:x>
      <cdr:y>0.56846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2965450" y="2098675"/>
          <a:ext cx="2816225" cy="41908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s-CZ" sz="1000">
              <a:solidFill>
                <a:srgbClr val="FF0000"/>
              </a:solidFill>
            </a:rPr>
            <a:t>hladina</a:t>
          </a:r>
          <a:r>
            <a:rPr lang="cs-CZ" sz="1000" baseline="0">
              <a:solidFill>
                <a:srgbClr val="FF0000"/>
              </a:solidFill>
            </a:rPr>
            <a:t> při průtoku Q100 (7,90 m3*s-1)</a:t>
          </a:r>
        </a:p>
        <a:p xmlns:a="http://schemas.openxmlformats.org/drawingml/2006/main">
          <a:r>
            <a:rPr lang="cs-CZ" sz="1000" baseline="0">
              <a:solidFill>
                <a:srgbClr val="FF0000"/>
              </a:solidFill>
            </a:rPr>
            <a:t>h=0,69 m; v=3,43 m*s-1; vn =4,16 m*s-1 </a:t>
          </a:r>
          <a:endParaRPr lang="cs-CZ" sz="1000">
            <a:solidFill>
              <a:srgbClr val="FF0000"/>
            </a:solidFill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67</xdr:row>
      <xdr:rowOff>0</xdr:rowOff>
    </xdr:from>
    <xdr:to>
      <xdr:col>9</xdr:col>
      <xdr:colOff>38517</xdr:colOff>
      <xdr:row>79</xdr:row>
      <xdr:rowOff>133350</xdr:rowOff>
    </xdr:to>
    <xdr:pic>
      <xdr:nvPicPr>
        <xdr:cNvPr id="2" name="Picture 17" descr="D:\akce2008\Spindl_sterkovka\vypocty\rez prepazka + vyvar1-Rozvržení1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12649200"/>
          <a:ext cx="4372392" cy="23050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1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6"/>
  <sheetViews>
    <sheetView showGridLines="0" workbookViewId="0">
      <selection activeCell="C14" sqref="C14"/>
    </sheetView>
  </sheetViews>
  <sheetFormatPr defaultRowHeight="12.75" x14ac:dyDescent="0.2"/>
  <cols>
    <col min="1" max="1" width="4.28515625" customWidth="1"/>
    <col min="2" max="2" width="4.140625" customWidth="1"/>
    <col min="3" max="3" width="11.85546875" customWidth="1"/>
    <col min="4" max="5" width="10.7109375" customWidth="1"/>
    <col min="6" max="6" width="10" customWidth="1"/>
    <col min="7" max="7" width="9.85546875" customWidth="1"/>
    <col min="9" max="9" width="4.140625" customWidth="1"/>
    <col min="10" max="10" width="8.28515625" customWidth="1"/>
  </cols>
  <sheetData>
    <row r="1" spans="2:10" ht="17.25" customHeight="1" x14ac:dyDescent="0.25">
      <c r="B1" s="33" t="s">
        <v>72</v>
      </c>
    </row>
    <row r="2" spans="2:10" ht="24.75" customHeight="1" x14ac:dyDescent="0.25">
      <c r="B2" s="36" t="s">
        <v>29</v>
      </c>
    </row>
    <row r="3" spans="2:10" ht="17.25" customHeight="1" x14ac:dyDescent="0.25">
      <c r="B3" s="36"/>
    </row>
    <row r="4" spans="2:10" ht="17.25" customHeight="1" x14ac:dyDescent="0.2"/>
    <row r="5" spans="2:10" ht="17.25" x14ac:dyDescent="0.25">
      <c r="B5" s="1" t="s">
        <v>69</v>
      </c>
    </row>
    <row r="6" spans="2:10" ht="15" x14ac:dyDescent="0.25">
      <c r="B6" s="1"/>
    </row>
    <row r="7" spans="2:10" ht="15.75" thickBot="1" x14ac:dyDescent="0.3">
      <c r="C7" s="1"/>
    </row>
    <row r="8" spans="2:10" x14ac:dyDescent="0.2">
      <c r="B8" s="71"/>
      <c r="C8" s="18"/>
      <c r="D8" s="18"/>
      <c r="E8" s="18"/>
      <c r="F8" s="18"/>
      <c r="G8" s="18"/>
      <c r="H8" s="18"/>
      <c r="I8" s="19"/>
    </row>
    <row r="9" spans="2:10" ht="14.25" x14ac:dyDescent="0.2">
      <c r="B9" s="20"/>
      <c r="C9" s="64" t="s">
        <v>9</v>
      </c>
      <c r="D9" s="21"/>
      <c r="E9" s="21"/>
      <c r="F9" s="21"/>
      <c r="G9" s="21"/>
      <c r="H9" s="21"/>
      <c r="I9" s="25"/>
      <c r="J9" s="21"/>
    </row>
    <row r="10" spans="2:10" x14ac:dyDescent="0.2">
      <c r="B10" s="20"/>
      <c r="C10" s="40" t="s">
        <v>30</v>
      </c>
      <c r="D10" s="21"/>
      <c r="E10" s="21"/>
      <c r="F10" s="22" t="s">
        <v>1</v>
      </c>
      <c r="G10" s="48">
        <v>2.68</v>
      </c>
      <c r="H10" s="21" t="s">
        <v>0</v>
      </c>
      <c r="I10" s="54"/>
      <c r="J10" s="21"/>
    </row>
    <row r="11" spans="2:10" x14ac:dyDescent="0.2">
      <c r="B11" s="20"/>
      <c r="C11" s="40" t="s">
        <v>31</v>
      </c>
      <c r="D11" s="21"/>
      <c r="E11" s="21"/>
      <c r="F11" s="22" t="s">
        <v>2</v>
      </c>
      <c r="G11" s="23">
        <v>0.3</v>
      </c>
      <c r="H11" s="75" t="s">
        <v>70</v>
      </c>
      <c r="I11" s="54"/>
      <c r="J11" s="21"/>
    </row>
    <row r="12" spans="2:10" x14ac:dyDescent="0.2">
      <c r="B12" s="20"/>
      <c r="C12" s="40" t="s">
        <v>32</v>
      </c>
      <c r="D12" s="21"/>
      <c r="E12" s="22"/>
      <c r="F12" s="31"/>
      <c r="G12" s="51">
        <v>251.38</v>
      </c>
      <c r="H12" s="40" t="s">
        <v>33</v>
      </c>
      <c r="I12" s="54"/>
      <c r="J12" s="21"/>
    </row>
    <row r="13" spans="2:10" x14ac:dyDescent="0.2">
      <c r="B13" s="20"/>
      <c r="C13" s="65" t="s">
        <v>84</v>
      </c>
      <c r="D13" s="21"/>
      <c r="E13" s="22"/>
      <c r="F13" s="31"/>
      <c r="G13" s="24">
        <v>252.37</v>
      </c>
      <c r="H13" s="40" t="s">
        <v>33</v>
      </c>
      <c r="I13" s="25"/>
      <c r="J13" s="21"/>
    </row>
    <row r="14" spans="2:10" x14ac:dyDescent="0.2">
      <c r="B14" s="20"/>
      <c r="C14" s="65" t="s">
        <v>34</v>
      </c>
      <c r="D14" s="21"/>
      <c r="E14" s="21"/>
      <c r="F14" s="66" t="s">
        <v>35</v>
      </c>
      <c r="G14" s="23">
        <v>2</v>
      </c>
      <c r="H14" s="21"/>
      <c r="I14" s="25"/>
      <c r="J14" s="21"/>
    </row>
    <row r="15" spans="2:10" ht="13.5" thickBot="1" x14ac:dyDescent="0.25">
      <c r="B15" s="26"/>
      <c r="C15" s="72"/>
      <c r="D15" s="27"/>
      <c r="E15" s="27"/>
      <c r="F15" s="41"/>
      <c r="G15" s="42"/>
      <c r="H15" s="27"/>
      <c r="I15" s="30"/>
      <c r="J15" s="21"/>
    </row>
    <row r="17" spans="2:7" x14ac:dyDescent="0.2">
      <c r="C17" s="34" t="s">
        <v>71</v>
      </c>
    </row>
    <row r="20" spans="2:7" ht="13.5" thickBot="1" x14ac:dyDescent="0.25"/>
    <row r="21" spans="2:7" ht="30.75" customHeight="1" x14ac:dyDescent="0.2">
      <c r="C21" s="105" t="s">
        <v>62</v>
      </c>
      <c r="D21" s="107" t="s">
        <v>36</v>
      </c>
      <c r="E21" s="109" t="s">
        <v>37</v>
      </c>
      <c r="F21" s="45"/>
      <c r="G21" s="76" t="s">
        <v>76</v>
      </c>
    </row>
    <row r="22" spans="2:7" ht="13.5" thickBot="1" x14ac:dyDescent="0.25">
      <c r="B22" s="52"/>
      <c r="C22" s="106"/>
      <c r="D22" s="108"/>
      <c r="E22" s="110"/>
      <c r="G22" s="77"/>
    </row>
    <row r="23" spans="2:7" ht="13.5" thickTop="1" x14ac:dyDescent="0.2">
      <c r="C23" s="11">
        <v>251.38</v>
      </c>
      <c r="D23" s="9">
        <f t="shared" ref="D23:D44" si="0">C23-$G$12</f>
        <v>0</v>
      </c>
      <c r="E23" s="12">
        <f t="shared" ref="E23:E44" si="1">$G$11*($G$10+$G$14*D23)*19.62^(0.5)*D23^(1.5)</f>
        <v>0</v>
      </c>
      <c r="G23" s="77"/>
    </row>
    <row r="24" spans="2:7" x14ac:dyDescent="0.2">
      <c r="C24" s="13">
        <v>251.4</v>
      </c>
      <c r="D24" s="7">
        <f t="shared" si="0"/>
        <v>2.0000000000010232E-2</v>
      </c>
      <c r="E24" s="14">
        <f t="shared" si="1"/>
        <v>1.0223148133533137E-2</v>
      </c>
      <c r="G24" s="77"/>
    </row>
    <row r="25" spans="2:7" x14ac:dyDescent="0.2">
      <c r="C25" s="13">
        <v>251.45</v>
      </c>
      <c r="D25" s="7">
        <f t="shared" si="0"/>
        <v>6.9999999999993179E-2</v>
      </c>
      <c r="E25" s="14">
        <f t="shared" si="1"/>
        <v>6.9401191175357702E-2</v>
      </c>
      <c r="G25" s="77"/>
    </row>
    <row r="26" spans="2:7" x14ac:dyDescent="0.2">
      <c r="C26" s="13">
        <v>251.5</v>
      </c>
      <c r="D26" s="7">
        <f t="shared" si="0"/>
        <v>0.12000000000000455</v>
      </c>
      <c r="E26" s="14">
        <f t="shared" si="1"/>
        <v>0.16129669799274599</v>
      </c>
      <c r="G26" s="77"/>
    </row>
    <row r="27" spans="2:7" x14ac:dyDescent="0.2">
      <c r="C27" s="13">
        <v>251.55</v>
      </c>
      <c r="D27" s="7">
        <f t="shared" si="0"/>
        <v>0.17000000000001592</v>
      </c>
      <c r="E27" s="14">
        <f t="shared" si="1"/>
        <v>0.28128791975160239</v>
      </c>
      <c r="G27" s="77"/>
    </row>
    <row r="28" spans="2:7" x14ac:dyDescent="0.2">
      <c r="C28" s="13">
        <v>251.6</v>
      </c>
      <c r="D28" s="7">
        <f t="shared" si="0"/>
        <v>0.21999999999999886</v>
      </c>
      <c r="E28" s="14">
        <f t="shared" si="1"/>
        <v>0.42781831363437095</v>
      </c>
      <c r="G28" s="77"/>
    </row>
    <row r="29" spans="2:7" x14ac:dyDescent="0.2">
      <c r="C29" s="13">
        <v>251.65</v>
      </c>
      <c r="D29" s="7">
        <f t="shared" si="0"/>
        <v>0.27000000000001023</v>
      </c>
      <c r="E29" s="14">
        <f t="shared" si="1"/>
        <v>0.60030543336855235</v>
      </c>
      <c r="G29" s="77"/>
    </row>
    <row r="30" spans="2:7" x14ac:dyDescent="0.2">
      <c r="C30" s="13">
        <v>251.7</v>
      </c>
      <c r="D30" s="7">
        <f t="shared" si="0"/>
        <v>0.31999999999999318</v>
      </c>
      <c r="E30" s="14">
        <f t="shared" si="1"/>
        <v>0.79860827772476417</v>
      </c>
      <c r="G30" s="77"/>
    </row>
    <row r="31" spans="2:7" x14ac:dyDescent="0.2">
      <c r="C31" s="13">
        <v>251.75</v>
      </c>
      <c r="D31" s="7">
        <f t="shared" si="0"/>
        <v>0.37000000000000455</v>
      </c>
      <c r="E31" s="14">
        <f t="shared" si="1"/>
        <v>1.022820557838668</v>
      </c>
      <c r="G31" s="77"/>
    </row>
    <row r="32" spans="2:7" x14ac:dyDescent="0.2">
      <c r="C32" s="13">
        <v>251.8</v>
      </c>
      <c r="D32" s="7">
        <f t="shared" si="0"/>
        <v>0.42000000000001592</v>
      </c>
      <c r="E32" s="14">
        <f t="shared" si="1"/>
        <v>1.2731728103020319</v>
      </c>
      <c r="G32" s="77"/>
    </row>
    <row r="33" spans="3:10" x14ac:dyDescent="0.2">
      <c r="C33" s="13">
        <v>251.85</v>
      </c>
      <c r="D33" s="7">
        <f t="shared" si="0"/>
        <v>0.46999999999999886</v>
      </c>
      <c r="E33" s="14">
        <f t="shared" si="1"/>
        <v>1.549980069037967</v>
      </c>
      <c r="G33" s="77"/>
    </row>
    <row r="34" spans="3:10" x14ac:dyDescent="0.2">
      <c r="C34" s="13">
        <v>251.9</v>
      </c>
      <c r="D34" s="7">
        <f t="shared" si="0"/>
        <v>0.52000000000001023</v>
      </c>
      <c r="E34" s="14">
        <f t="shared" si="1"/>
        <v>1.8536114845366063</v>
      </c>
      <c r="G34" s="77"/>
    </row>
    <row r="35" spans="3:10" x14ac:dyDescent="0.2">
      <c r="C35" s="13">
        <v>251.95</v>
      </c>
      <c r="D35" s="7">
        <f t="shared" si="0"/>
        <v>0.56999999999999318</v>
      </c>
      <c r="E35" s="14">
        <f t="shared" si="1"/>
        <v>2.1844715988916761</v>
      </c>
      <c r="G35" s="77"/>
    </row>
    <row r="36" spans="3:10" x14ac:dyDescent="0.2">
      <c r="C36" s="13">
        <v>252</v>
      </c>
      <c r="D36" s="7">
        <f t="shared" si="0"/>
        <v>0.62000000000000455</v>
      </c>
      <c r="E36" s="14">
        <f t="shared" si="1"/>
        <v>2.5429882734671696</v>
      </c>
      <c r="G36" s="77"/>
    </row>
    <row r="37" spans="3:10" x14ac:dyDescent="0.2">
      <c r="C37" s="13">
        <v>252.05</v>
      </c>
      <c r="D37" s="7">
        <f t="shared" si="0"/>
        <v>0.67000000000001592</v>
      </c>
      <c r="E37" s="14">
        <f t="shared" si="1"/>
        <v>2.9296046303532006</v>
      </c>
      <c r="G37" s="77"/>
    </row>
    <row r="38" spans="3:10" x14ac:dyDescent="0.2">
      <c r="C38" s="13">
        <v>252.071</v>
      </c>
      <c r="D38" s="7">
        <f t="shared" si="0"/>
        <v>0.6910000000000025</v>
      </c>
      <c r="E38" s="14">
        <f t="shared" si="1"/>
        <v>3.100471519779207</v>
      </c>
      <c r="G38" s="77" t="s">
        <v>77</v>
      </c>
    </row>
    <row r="39" spans="3:10" x14ac:dyDescent="0.2">
      <c r="C39" s="13">
        <v>252.15</v>
      </c>
      <c r="D39" s="7">
        <f t="shared" si="0"/>
        <v>0.77000000000001023</v>
      </c>
      <c r="E39" s="14">
        <f t="shared" si="1"/>
        <v>3.7889536704848301</v>
      </c>
      <c r="G39" s="77"/>
    </row>
    <row r="40" spans="3:10" ht="15" customHeight="1" x14ac:dyDescent="0.2">
      <c r="C40" s="13">
        <v>252.20400000000001</v>
      </c>
      <c r="D40" s="7">
        <f t="shared" si="0"/>
        <v>0.82400000000001228</v>
      </c>
      <c r="E40" s="14">
        <f t="shared" si="1"/>
        <v>4.3017862382097203</v>
      </c>
      <c r="G40" s="77" t="s">
        <v>75</v>
      </c>
    </row>
    <row r="41" spans="3:10" ht="15" customHeight="1" x14ac:dyDescent="0.2">
      <c r="C41" s="13">
        <v>252.25</v>
      </c>
      <c r="D41" s="7">
        <f t="shared" si="0"/>
        <v>0.87000000000000455</v>
      </c>
      <c r="E41" s="14">
        <f t="shared" si="1"/>
        <v>4.7661960732481212</v>
      </c>
      <c r="G41" s="77"/>
    </row>
    <row r="42" spans="3:10" x14ac:dyDescent="0.2">
      <c r="C42" s="13">
        <v>252.3</v>
      </c>
      <c r="D42" s="7">
        <f t="shared" si="0"/>
        <v>0.92000000000001592</v>
      </c>
      <c r="E42" s="14">
        <f t="shared" si="1"/>
        <v>5.3001838210747003</v>
      </c>
      <c r="G42" s="77"/>
    </row>
    <row r="43" spans="3:10" ht="12.75" customHeight="1" x14ac:dyDescent="0.2">
      <c r="C43" s="13">
        <v>252.35</v>
      </c>
      <c r="D43" s="7">
        <f t="shared" si="0"/>
        <v>0.96999999999999886</v>
      </c>
      <c r="E43" s="14">
        <f t="shared" si="1"/>
        <v>5.865031286948331</v>
      </c>
      <c r="G43" s="77"/>
      <c r="H43" s="67"/>
      <c r="I43" s="67"/>
      <c r="J43" s="67"/>
    </row>
    <row r="44" spans="3:10" ht="12.75" customHeight="1" thickBot="1" x14ac:dyDescent="0.25">
      <c r="C44" s="15">
        <v>252.37</v>
      </c>
      <c r="D44" s="16">
        <f t="shared" si="0"/>
        <v>0.99000000000000909</v>
      </c>
      <c r="E44" s="17">
        <f t="shared" si="1"/>
        <v>6.0997138918263065</v>
      </c>
      <c r="G44" s="77" t="s">
        <v>73</v>
      </c>
      <c r="H44" s="67"/>
      <c r="I44" s="67"/>
      <c r="J44" s="67"/>
    </row>
    <row r="45" spans="3:10" ht="12.75" customHeight="1" x14ac:dyDescent="0.2">
      <c r="G45" s="77" t="s">
        <v>74</v>
      </c>
      <c r="H45" s="67"/>
      <c r="I45" s="67"/>
      <c r="J45" s="67"/>
    </row>
    <row r="46" spans="3:10" ht="12.75" customHeight="1" x14ac:dyDescent="0.2">
      <c r="H46" s="67"/>
      <c r="I46" s="67"/>
      <c r="J46" s="67"/>
    </row>
    <row r="47" spans="3:10" ht="12.75" customHeight="1" x14ac:dyDescent="0.2">
      <c r="H47" s="67"/>
      <c r="I47" s="67"/>
      <c r="J47" s="67"/>
    </row>
    <row r="48" spans="3:10" ht="12.75" customHeight="1" x14ac:dyDescent="0.2">
      <c r="H48" s="67"/>
      <c r="I48" s="67"/>
      <c r="J48" s="67"/>
    </row>
    <row r="49" spans="8:10" ht="12.75" customHeight="1" x14ac:dyDescent="0.2">
      <c r="H49" s="67"/>
      <c r="I49" s="67"/>
      <c r="J49" s="67"/>
    </row>
    <row r="50" spans="8:10" ht="12.75" customHeight="1" x14ac:dyDescent="0.2">
      <c r="H50" s="67"/>
      <c r="I50" s="67"/>
      <c r="J50" s="67"/>
    </row>
    <row r="51" spans="8:10" ht="12.75" customHeight="1" x14ac:dyDescent="0.2">
      <c r="H51" s="67"/>
      <c r="I51" s="67"/>
      <c r="J51" s="67"/>
    </row>
    <row r="52" spans="8:10" ht="12.75" customHeight="1" x14ac:dyDescent="0.2">
      <c r="H52" s="67"/>
      <c r="I52" s="67"/>
      <c r="J52" s="67"/>
    </row>
    <row r="53" spans="8:10" ht="12.75" customHeight="1" x14ac:dyDescent="0.2">
      <c r="H53" s="67"/>
      <c r="I53" s="67"/>
      <c r="J53" s="67"/>
    </row>
    <row r="54" spans="8:10" ht="12.75" customHeight="1" x14ac:dyDescent="0.2">
      <c r="H54" s="67"/>
      <c r="I54" s="67"/>
      <c r="J54" s="67"/>
    </row>
    <row r="55" spans="8:10" ht="12.75" customHeight="1" x14ac:dyDescent="0.2">
      <c r="H55" s="67"/>
      <c r="I55" s="67"/>
      <c r="J55" s="67"/>
    </row>
    <row r="56" spans="8:10" ht="12.75" customHeight="1" x14ac:dyDescent="0.2">
      <c r="H56" s="67"/>
      <c r="I56" s="67"/>
      <c r="J56" s="67"/>
    </row>
  </sheetData>
  <mergeCells count="3">
    <mergeCell ref="C21:C22"/>
    <mergeCell ref="D21:D22"/>
    <mergeCell ref="E21:E22"/>
  </mergeCells>
  <pageMargins left="0.98425196850393704" right="0.78740157480314965" top="0.98425196850393704" bottom="0.59055118110236227" header="0.51181102362204722" footer="0.51181102362204722"/>
  <pageSetup paperSize="9" scale="90" orientation="portrait" r:id="rId1"/>
  <headerFooter alignWithMargins="0">
    <oddHeader>&amp;CDSJ MVN Sběř, rekonstrukce a zkapacitnění BP
&amp;8F. Hydrotechnické výpočty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60"/>
  <sheetViews>
    <sheetView showGridLines="0" workbookViewId="0">
      <selection activeCell="D41" sqref="D41"/>
    </sheetView>
  </sheetViews>
  <sheetFormatPr defaultRowHeight="12.75" x14ac:dyDescent="0.2"/>
  <cols>
    <col min="1" max="1" width="4.28515625" customWidth="1"/>
    <col min="2" max="2" width="4.140625" customWidth="1"/>
    <col min="3" max="3" width="11.85546875" customWidth="1"/>
    <col min="4" max="5" width="10.7109375" customWidth="1"/>
    <col min="6" max="6" width="10" customWidth="1"/>
    <col min="7" max="7" width="9.85546875" customWidth="1"/>
    <col min="9" max="9" width="4.140625" customWidth="1"/>
    <col min="10" max="10" width="8.28515625" customWidth="1"/>
  </cols>
  <sheetData>
    <row r="1" spans="2:10" ht="17.25" customHeight="1" x14ac:dyDescent="0.25">
      <c r="B1" s="33" t="s">
        <v>83</v>
      </c>
    </row>
    <row r="2" spans="2:10" ht="24.75" customHeight="1" x14ac:dyDescent="0.25">
      <c r="B2" s="36" t="s">
        <v>29</v>
      </c>
    </row>
    <row r="3" spans="2:10" ht="17.25" customHeight="1" x14ac:dyDescent="0.25">
      <c r="B3" s="36"/>
    </row>
    <row r="4" spans="2:10" ht="17.25" customHeight="1" x14ac:dyDescent="0.2"/>
    <row r="5" spans="2:10" ht="17.25" x14ac:dyDescent="0.25">
      <c r="B5" s="1" t="s">
        <v>69</v>
      </c>
    </row>
    <row r="6" spans="2:10" ht="15" x14ac:dyDescent="0.25">
      <c r="B6" s="1"/>
    </row>
    <row r="7" spans="2:10" ht="15.75" thickBot="1" x14ac:dyDescent="0.3">
      <c r="C7" s="1"/>
    </row>
    <row r="8" spans="2:10" x14ac:dyDescent="0.2">
      <c r="B8" s="71"/>
      <c r="C8" s="18"/>
      <c r="D8" s="18"/>
      <c r="E8" s="18"/>
      <c r="F8" s="18"/>
      <c r="G8" s="18"/>
      <c r="H8" s="18"/>
      <c r="I8" s="19"/>
    </row>
    <row r="9" spans="2:10" ht="14.25" x14ac:dyDescent="0.2">
      <c r="B9" s="20"/>
      <c r="C9" s="64" t="s">
        <v>9</v>
      </c>
      <c r="D9" s="21"/>
      <c r="E9" s="21"/>
      <c r="F9" s="21"/>
      <c r="G9" s="21"/>
      <c r="H9" s="21"/>
      <c r="I9" s="25"/>
      <c r="J9" s="21"/>
    </row>
    <row r="10" spans="2:10" x14ac:dyDescent="0.2">
      <c r="B10" s="20"/>
      <c r="C10" s="40" t="s">
        <v>30</v>
      </c>
      <c r="D10" s="21"/>
      <c r="E10" s="21"/>
      <c r="F10" s="22" t="s">
        <v>1</v>
      </c>
      <c r="G10" s="48">
        <v>5</v>
      </c>
      <c r="H10" s="21" t="s">
        <v>0</v>
      </c>
      <c r="I10" s="54"/>
      <c r="J10" s="21"/>
    </row>
    <row r="11" spans="2:10" x14ac:dyDescent="0.2">
      <c r="B11" s="20"/>
      <c r="C11" s="40" t="s">
        <v>31</v>
      </c>
      <c r="D11" s="21"/>
      <c r="E11" s="21"/>
      <c r="F11" s="22" t="s">
        <v>2</v>
      </c>
      <c r="G11" s="23">
        <v>0.3</v>
      </c>
      <c r="H11" s="75" t="s">
        <v>70</v>
      </c>
      <c r="I11" s="54"/>
      <c r="J11" s="21"/>
    </row>
    <row r="12" spans="2:10" x14ac:dyDescent="0.2">
      <c r="B12" s="20"/>
      <c r="C12" s="40" t="s">
        <v>32</v>
      </c>
      <c r="D12" s="21"/>
      <c r="E12" s="22"/>
      <c r="F12" s="31"/>
      <c r="G12" s="48">
        <v>251.4</v>
      </c>
      <c r="H12" s="40" t="s">
        <v>33</v>
      </c>
      <c r="I12" s="54"/>
      <c r="J12" s="21"/>
    </row>
    <row r="13" spans="2:10" x14ac:dyDescent="0.2">
      <c r="B13" s="20"/>
      <c r="C13" s="65" t="s">
        <v>85</v>
      </c>
      <c r="D13" s="21"/>
      <c r="E13" s="22"/>
      <c r="F13" s="31"/>
      <c r="G13" s="23">
        <v>252.75</v>
      </c>
      <c r="H13" s="40" t="s">
        <v>33</v>
      </c>
      <c r="I13" s="25"/>
      <c r="J13" s="21"/>
    </row>
    <row r="14" spans="2:10" x14ac:dyDescent="0.2">
      <c r="B14" s="20"/>
      <c r="C14" s="65" t="s">
        <v>34</v>
      </c>
      <c r="D14" s="21"/>
      <c r="E14" s="21"/>
      <c r="F14" s="66" t="s">
        <v>35</v>
      </c>
      <c r="G14" s="23">
        <v>2</v>
      </c>
      <c r="H14" s="21"/>
      <c r="I14" s="25"/>
      <c r="J14" s="21"/>
    </row>
    <row r="15" spans="2:10" ht="13.5" thickBot="1" x14ac:dyDescent="0.25">
      <c r="B15" s="26"/>
      <c r="C15" s="72"/>
      <c r="D15" s="27"/>
      <c r="E15" s="27"/>
      <c r="F15" s="41"/>
      <c r="G15" s="42"/>
      <c r="H15" s="27"/>
      <c r="I15" s="30"/>
      <c r="J15" s="21"/>
    </row>
    <row r="17" spans="2:7" x14ac:dyDescent="0.2">
      <c r="C17" s="34" t="s">
        <v>71</v>
      </c>
    </row>
    <row r="20" spans="2:7" ht="13.5" thickBot="1" x14ac:dyDescent="0.25"/>
    <row r="21" spans="2:7" ht="30.75" customHeight="1" x14ac:dyDescent="0.2">
      <c r="C21" s="105" t="s">
        <v>62</v>
      </c>
      <c r="D21" s="107" t="s">
        <v>36</v>
      </c>
      <c r="E21" s="109" t="s">
        <v>37</v>
      </c>
      <c r="F21" s="45"/>
      <c r="G21" s="76" t="s">
        <v>76</v>
      </c>
    </row>
    <row r="22" spans="2:7" ht="13.5" thickBot="1" x14ac:dyDescent="0.25">
      <c r="B22" s="52"/>
      <c r="C22" s="106"/>
      <c r="D22" s="108"/>
      <c r="E22" s="110"/>
      <c r="G22" s="77"/>
    </row>
    <row r="23" spans="2:7" ht="13.5" thickTop="1" x14ac:dyDescent="0.2">
      <c r="C23" s="13">
        <v>251.4</v>
      </c>
      <c r="D23" s="7">
        <f t="shared" ref="D23:D43" si="0">C23-$G$12</f>
        <v>0</v>
      </c>
      <c r="E23" s="14">
        <f t="shared" ref="E23:E43" si="1">$G$11*($G$10+$G$14*D23)*19.62^(0.5)*D23^(1.5)</f>
        <v>0</v>
      </c>
      <c r="G23" s="77"/>
    </row>
    <row r="24" spans="2:7" x14ac:dyDescent="0.2">
      <c r="C24" s="13">
        <v>251.45</v>
      </c>
      <c r="D24" s="7">
        <f t="shared" si="0"/>
        <v>4.9999999999982947E-2</v>
      </c>
      <c r="E24" s="14">
        <f t="shared" si="1"/>
        <v>7.5769764748176774E-2</v>
      </c>
      <c r="G24" s="77"/>
    </row>
    <row r="25" spans="2:7" x14ac:dyDescent="0.2">
      <c r="C25" s="13">
        <v>251.5</v>
      </c>
      <c r="D25" s="7">
        <f t="shared" si="0"/>
        <v>9.9999999999994316E-2</v>
      </c>
      <c r="E25" s="14">
        <f t="shared" si="1"/>
        <v>0.21851140016024706</v>
      </c>
      <c r="G25" s="77"/>
    </row>
    <row r="26" spans="2:7" x14ac:dyDescent="0.2">
      <c r="C26" s="13">
        <v>251.55</v>
      </c>
      <c r="D26" s="7">
        <f t="shared" si="0"/>
        <v>0.15000000000000568</v>
      </c>
      <c r="E26" s="14">
        <f t="shared" si="1"/>
        <v>0.40915090339631394</v>
      </c>
      <c r="G26" s="77"/>
    </row>
    <row r="27" spans="2:7" x14ac:dyDescent="0.2">
      <c r="C27" s="13">
        <v>251.6</v>
      </c>
      <c r="D27" s="7">
        <f t="shared" si="0"/>
        <v>0.19999999999998863</v>
      </c>
      <c r="E27" s="14">
        <f t="shared" si="1"/>
        <v>0.64181447786718437</v>
      </c>
      <c r="G27" s="77"/>
    </row>
    <row r="28" spans="2:7" x14ac:dyDescent="0.2">
      <c r="C28" s="13">
        <v>251.65</v>
      </c>
      <c r="D28" s="7">
        <f t="shared" si="0"/>
        <v>0.25</v>
      </c>
      <c r="E28" s="14">
        <f t="shared" si="1"/>
        <v>0.91357342685194187</v>
      </c>
      <c r="G28" s="77"/>
    </row>
    <row r="29" spans="2:7" x14ac:dyDescent="0.2">
      <c r="C29" s="13">
        <v>251.7</v>
      </c>
      <c r="D29" s="7">
        <f t="shared" si="0"/>
        <v>0.29999999999998295</v>
      </c>
      <c r="E29" s="14">
        <f t="shared" si="1"/>
        <v>1.2227584291264271</v>
      </c>
      <c r="G29" s="77"/>
    </row>
    <row r="30" spans="2:7" x14ac:dyDescent="0.2">
      <c r="C30" s="13">
        <v>251.75</v>
      </c>
      <c r="D30" s="7">
        <f t="shared" si="0"/>
        <v>0.34999999999999432</v>
      </c>
      <c r="E30" s="14">
        <f t="shared" si="1"/>
        <v>1.5683669375340299</v>
      </c>
      <c r="G30" s="77"/>
    </row>
    <row r="31" spans="2:7" x14ac:dyDescent="0.2">
      <c r="C31" s="13">
        <v>251.8</v>
      </c>
      <c r="D31" s="7">
        <f t="shared" si="0"/>
        <v>0.40000000000000568</v>
      </c>
      <c r="E31" s="14">
        <f t="shared" si="1"/>
        <v>1.9497940321993441</v>
      </c>
      <c r="G31" s="77"/>
    </row>
    <row r="32" spans="2:7" x14ac:dyDescent="0.2">
      <c r="C32" s="13">
        <v>251.85</v>
      </c>
      <c r="D32" s="7">
        <f t="shared" si="0"/>
        <v>0.44999999999998863</v>
      </c>
      <c r="E32" s="14">
        <f t="shared" si="1"/>
        <v>2.3666908871353551</v>
      </c>
      <c r="G32" s="77"/>
    </row>
    <row r="33" spans="3:10" x14ac:dyDescent="0.2">
      <c r="C33" s="13">
        <v>251.9</v>
      </c>
      <c r="D33" s="7">
        <f t="shared" si="0"/>
        <v>0.5</v>
      </c>
      <c r="E33" s="14">
        <f t="shared" si="1"/>
        <v>2.8188827574058486</v>
      </c>
      <c r="G33" s="77"/>
    </row>
    <row r="34" spans="3:10" x14ac:dyDescent="0.2">
      <c r="C34" s="13">
        <v>251.929</v>
      </c>
      <c r="D34" s="7">
        <f t="shared" si="0"/>
        <v>0.52899999999999636</v>
      </c>
      <c r="E34" s="14">
        <f t="shared" si="1"/>
        <v>3.0973018596986668</v>
      </c>
      <c r="G34" s="77" t="s">
        <v>77</v>
      </c>
    </row>
    <row r="35" spans="3:10" x14ac:dyDescent="0.2">
      <c r="C35" s="13">
        <v>252</v>
      </c>
      <c r="D35" s="7">
        <f t="shared" si="0"/>
        <v>0.59999999999999432</v>
      </c>
      <c r="E35" s="14">
        <f t="shared" si="1"/>
        <v>3.8290348695199339</v>
      </c>
      <c r="G35" s="77"/>
    </row>
    <row r="36" spans="3:10" x14ac:dyDescent="0.2">
      <c r="C36" s="13">
        <v>252.042</v>
      </c>
      <c r="D36" s="7">
        <f t="shared" si="0"/>
        <v>0.64199999999999591</v>
      </c>
      <c r="E36" s="14">
        <f t="shared" si="1"/>
        <v>4.2954579777663255</v>
      </c>
      <c r="G36" s="77" t="s">
        <v>75</v>
      </c>
    </row>
    <row r="37" spans="3:10" x14ac:dyDescent="0.2">
      <c r="C37" s="13">
        <v>252.1</v>
      </c>
      <c r="D37" s="7">
        <f t="shared" si="0"/>
        <v>0.69999999999998863</v>
      </c>
      <c r="E37" s="14">
        <f t="shared" si="1"/>
        <v>4.9807849405488902</v>
      </c>
      <c r="G37" s="77"/>
    </row>
    <row r="38" spans="3:10" x14ac:dyDescent="0.2">
      <c r="C38" s="13">
        <v>252.15</v>
      </c>
      <c r="D38" s="7">
        <f t="shared" si="0"/>
        <v>0.75</v>
      </c>
      <c r="E38" s="14">
        <f t="shared" si="1"/>
        <v>5.6101698253038652</v>
      </c>
    </row>
    <row r="39" spans="3:10" ht="15" customHeight="1" x14ac:dyDescent="0.2">
      <c r="C39" s="13">
        <v>252.1935</v>
      </c>
      <c r="D39" s="7">
        <f t="shared" si="0"/>
        <v>0.79349999999999454</v>
      </c>
      <c r="E39" s="14">
        <f t="shared" si="1"/>
        <v>6.18698148437133</v>
      </c>
      <c r="G39" s="77" t="s">
        <v>73</v>
      </c>
    </row>
    <row r="40" spans="3:10" ht="15" customHeight="1" x14ac:dyDescent="0.2">
      <c r="C40" s="13">
        <v>252.25</v>
      </c>
      <c r="D40" s="7">
        <f t="shared" si="0"/>
        <v>0.84999999999999432</v>
      </c>
      <c r="E40" s="14">
        <f t="shared" si="1"/>
        <v>6.9770839333670676</v>
      </c>
    </row>
    <row r="41" spans="3:10" x14ac:dyDescent="0.2">
      <c r="C41" s="84">
        <v>252.31200000000001</v>
      </c>
      <c r="D41" s="85">
        <f t="shared" si="0"/>
        <v>0.91200000000000614</v>
      </c>
      <c r="E41" s="82">
        <f t="shared" si="1"/>
        <v>7.8977254442754283</v>
      </c>
      <c r="G41" s="77" t="s">
        <v>74</v>
      </c>
    </row>
    <row r="42" spans="3:10" ht="12.75" customHeight="1" x14ac:dyDescent="0.2">
      <c r="C42" s="13">
        <v>252.35</v>
      </c>
      <c r="D42" s="7">
        <f t="shared" si="0"/>
        <v>0.94999999999998863</v>
      </c>
      <c r="E42" s="14">
        <f t="shared" si="1"/>
        <v>8.489952391959978</v>
      </c>
      <c r="G42" s="77" t="s">
        <v>80</v>
      </c>
      <c r="H42" s="67"/>
      <c r="I42" s="67"/>
      <c r="J42" s="67"/>
    </row>
    <row r="43" spans="3:10" ht="12.75" customHeight="1" x14ac:dyDescent="0.2">
      <c r="C43" s="13">
        <v>252.4</v>
      </c>
      <c r="D43" s="7">
        <f t="shared" si="0"/>
        <v>1</v>
      </c>
      <c r="E43" s="14">
        <f t="shared" si="1"/>
        <v>9.3018385279470426</v>
      </c>
      <c r="G43" s="77"/>
      <c r="H43" s="67"/>
      <c r="I43" s="67"/>
      <c r="J43" s="67"/>
    </row>
    <row r="44" spans="3:10" ht="12.75" customHeight="1" x14ac:dyDescent="0.2">
      <c r="C44" s="13">
        <v>252.45</v>
      </c>
      <c r="D44" s="7">
        <f t="shared" ref="D44:D50" si="2">C44-$G$12</f>
        <v>1.0499999999999829</v>
      </c>
      <c r="E44" s="14">
        <f t="shared" ref="E44:E50" si="3">$G$11*($G$10+$G$14*D44)*19.62^(0.5)*D44^(1.5)</f>
        <v>10.151098772164715</v>
      </c>
      <c r="G44" s="77"/>
      <c r="H44" s="67"/>
      <c r="I44" s="67"/>
      <c r="J44" s="67"/>
    </row>
    <row r="45" spans="3:10" ht="12.75" customHeight="1" x14ac:dyDescent="0.2">
      <c r="C45" s="13">
        <v>252.5</v>
      </c>
      <c r="D45" s="7">
        <f t="shared" si="2"/>
        <v>1.0999999999999943</v>
      </c>
      <c r="E45" s="14">
        <f t="shared" si="3"/>
        <v>11.038048053528202</v>
      </c>
      <c r="G45" s="77"/>
      <c r="H45" s="67"/>
      <c r="I45" s="67"/>
      <c r="J45" s="67"/>
    </row>
    <row r="46" spans="3:10" ht="12.75" customHeight="1" x14ac:dyDescent="0.2">
      <c r="C46" s="13">
        <v>252.55</v>
      </c>
      <c r="D46" s="7">
        <f t="shared" si="2"/>
        <v>1.1500000000000057</v>
      </c>
      <c r="E46" s="14">
        <f t="shared" si="3"/>
        <v>11.963007551897331</v>
      </c>
      <c r="G46" s="77"/>
      <c r="H46" s="67"/>
      <c r="I46" s="67"/>
      <c r="J46" s="67"/>
    </row>
    <row r="47" spans="3:10" ht="12.75" customHeight="1" x14ac:dyDescent="0.2">
      <c r="C47" s="13">
        <v>252.6</v>
      </c>
      <c r="D47" s="7">
        <f t="shared" si="2"/>
        <v>1.1999999999999886</v>
      </c>
      <c r="E47" s="14">
        <f t="shared" si="3"/>
        <v>12.926303393623185</v>
      </c>
      <c r="G47" s="77"/>
      <c r="H47" s="67"/>
      <c r="I47" s="67"/>
      <c r="J47" s="67"/>
    </row>
    <row r="48" spans="3:10" ht="12.75" customHeight="1" x14ac:dyDescent="0.2">
      <c r="C48" s="13">
        <v>252.65</v>
      </c>
      <c r="D48" s="7">
        <f t="shared" si="2"/>
        <v>1.25</v>
      </c>
      <c r="E48" s="14">
        <f t="shared" si="3"/>
        <v>13.928265578716182</v>
      </c>
      <c r="G48" s="77"/>
      <c r="H48" s="67"/>
      <c r="I48" s="67"/>
      <c r="J48" s="67"/>
    </row>
    <row r="49" spans="3:10" ht="12.75" customHeight="1" x14ac:dyDescent="0.2">
      <c r="C49" s="13">
        <v>252.7</v>
      </c>
      <c r="D49" s="7">
        <f t="shared" si="2"/>
        <v>1.2999999999999829</v>
      </c>
      <c r="E49" s="14">
        <f t="shared" si="3"/>
        <v>14.969227093473771</v>
      </c>
      <c r="H49" s="67"/>
      <c r="I49" s="67"/>
      <c r="J49" s="67"/>
    </row>
    <row r="50" spans="3:10" ht="12.75" customHeight="1" thickBot="1" x14ac:dyDescent="0.25">
      <c r="C50" s="15">
        <v>252.75</v>
      </c>
      <c r="D50" s="16">
        <f t="shared" si="2"/>
        <v>1.3499999999999943</v>
      </c>
      <c r="E50" s="17">
        <f t="shared" si="3"/>
        <v>16.04952317284679</v>
      </c>
      <c r="G50" s="83" t="s">
        <v>81</v>
      </c>
      <c r="H50" s="67"/>
      <c r="I50" s="67"/>
      <c r="J50" s="67"/>
    </row>
    <row r="51" spans="3:10" ht="12.75" customHeight="1" thickBot="1" x14ac:dyDescent="0.25">
      <c r="H51" s="67"/>
      <c r="I51" s="67"/>
      <c r="J51" s="67"/>
    </row>
    <row r="52" spans="3:10" ht="12.75" customHeight="1" x14ac:dyDescent="0.2">
      <c r="C52" s="111" t="s">
        <v>82</v>
      </c>
      <c r="D52" s="112"/>
      <c r="E52" s="112"/>
      <c r="F52" s="112"/>
      <c r="G52" s="112"/>
      <c r="H52" s="112"/>
      <c r="I52" s="112"/>
      <c r="J52" s="113"/>
    </row>
    <row r="53" spans="3:10" ht="12.75" customHeight="1" thickBot="1" x14ac:dyDescent="0.25">
      <c r="C53" s="114"/>
      <c r="D53" s="115"/>
      <c r="E53" s="115"/>
      <c r="F53" s="115"/>
      <c r="G53" s="115"/>
      <c r="H53" s="115"/>
      <c r="I53" s="115"/>
      <c r="J53" s="116"/>
    </row>
    <row r="54" spans="3:10" ht="12.75" customHeight="1" x14ac:dyDescent="0.2">
      <c r="H54" s="67"/>
      <c r="I54" s="67"/>
      <c r="J54" s="67"/>
    </row>
    <row r="55" spans="3:10" ht="12.75" customHeight="1" x14ac:dyDescent="0.2">
      <c r="H55" s="67"/>
      <c r="I55" s="67"/>
      <c r="J55" s="67"/>
    </row>
    <row r="56" spans="3:10" ht="12.75" customHeight="1" x14ac:dyDescent="0.2">
      <c r="H56" s="67"/>
      <c r="I56" s="67"/>
      <c r="J56" s="67"/>
    </row>
    <row r="57" spans="3:10" ht="12.75" customHeight="1" x14ac:dyDescent="0.2">
      <c r="H57" s="67"/>
      <c r="I57" s="67"/>
      <c r="J57" s="67"/>
    </row>
    <row r="58" spans="3:10" ht="12.75" customHeight="1" x14ac:dyDescent="0.2">
      <c r="H58" s="67"/>
      <c r="I58" s="67"/>
      <c r="J58" s="67"/>
    </row>
    <row r="59" spans="3:10" ht="12.75" customHeight="1" x14ac:dyDescent="0.2">
      <c r="H59" s="67"/>
      <c r="I59" s="67"/>
      <c r="J59" s="67"/>
    </row>
    <row r="60" spans="3:10" ht="12.75" customHeight="1" x14ac:dyDescent="0.2">
      <c r="H60" s="67"/>
      <c r="I60" s="67"/>
      <c r="J60" s="67"/>
    </row>
  </sheetData>
  <mergeCells count="4">
    <mergeCell ref="C21:C22"/>
    <mergeCell ref="D21:D22"/>
    <mergeCell ref="E21:E22"/>
    <mergeCell ref="C52:J53"/>
  </mergeCells>
  <pageMargins left="0.98425196850393704" right="0.78740157480314965" top="0.98425196850393704" bottom="0.59055118110236227" header="0.51181102362204722" footer="0.51181102362204722"/>
  <pageSetup paperSize="9" scale="90" orientation="portrait" r:id="rId1"/>
  <headerFooter alignWithMargins="0">
    <oddHeader>&amp;CDSJ MVN Sběř, rekonstrukce a zkapacitnění BP
&amp;8F. Hydrotechnické výpočty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J98"/>
  <sheetViews>
    <sheetView zoomScaleNormal="100" workbookViewId="0">
      <selection activeCell="E44" sqref="E44"/>
    </sheetView>
  </sheetViews>
  <sheetFormatPr defaultRowHeight="12.75" x14ac:dyDescent="0.2"/>
  <cols>
    <col min="1" max="1" width="6.28515625" customWidth="1"/>
    <col min="8" max="8" width="7.5703125" customWidth="1"/>
    <col min="11" max="11" width="7.85546875" customWidth="1"/>
  </cols>
  <sheetData>
    <row r="2" spans="2:2" ht="15.75" x14ac:dyDescent="0.25">
      <c r="B2" s="4" t="s">
        <v>39</v>
      </c>
    </row>
    <row r="3" spans="2:2" ht="15" x14ac:dyDescent="0.25">
      <c r="B3" s="6"/>
    </row>
    <row r="32" spans="2:2" ht="15" x14ac:dyDescent="0.25">
      <c r="B32" s="6"/>
    </row>
    <row r="33" spans="2:10" x14ac:dyDescent="0.2">
      <c r="H33" s="56"/>
      <c r="I33" s="56"/>
      <c r="J33" s="56"/>
    </row>
    <row r="34" spans="2:10" ht="15" x14ac:dyDescent="0.25">
      <c r="B34" s="6" t="s">
        <v>40</v>
      </c>
      <c r="H34" s="56"/>
      <c r="I34" s="56"/>
      <c r="J34" s="56"/>
    </row>
    <row r="35" spans="2:10" x14ac:dyDescent="0.2">
      <c r="C35" s="57" t="s">
        <v>41</v>
      </c>
      <c r="D35" s="56" t="s">
        <v>0</v>
      </c>
      <c r="E35" s="58" t="s">
        <v>42</v>
      </c>
      <c r="F35" s="21"/>
      <c r="H35" s="56"/>
      <c r="I35" s="56"/>
      <c r="J35" s="56"/>
    </row>
    <row r="36" spans="2:10" x14ac:dyDescent="0.2">
      <c r="C36" s="59" t="s">
        <v>43</v>
      </c>
      <c r="D36" s="56" t="s">
        <v>0</v>
      </c>
      <c r="E36" s="56" t="s">
        <v>44</v>
      </c>
      <c r="F36" s="58"/>
      <c r="H36" s="56"/>
      <c r="I36" s="56"/>
      <c r="J36" s="56"/>
    </row>
    <row r="37" spans="2:10" x14ac:dyDescent="0.2">
      <c r="C37" s="59" t="s">
        <v>45</v>
      </c>
      <c r="D37" s="56" t="s">
        <v>0</v>
      </c>
      <c r="E37" s="56" t="s">
        <v>46</v>
      </c>
      <c r="F37" s="56"/>
      <c r="H37" s="56"/>
      <c r="I37" s="56"/>
      <c r="J37" s="56"/>
    </row>
    <row r="38" spans="2:10" ht="14.25" x14ac:dyDescent="0.2">
      <c r="C38" s="59" t="s">
        <v>47</v>
      </c>
      <c r="D38" s="58" t="s">
        <v>48</v>
      </c>
      <c r="E38" s="56" t="s">
        <v>49</v>
      </c>
      <c r="F38" s="56"/>
      <c r="H38" s="56"/>
      <c r="I38" s="56"/>
      <c r="J38" s="56"/>
    </row>
    <row r="39" spans="2:10" x14ac:dyDescent="0.2">
      <c r="C39" s="59" t="s">
        <v>50</v>
      </c>
      <c r="D39" s="56" t="s">
        <v>0</v>
      </c>
      <c r="E39" s="56" t="s">
        <v>51</v>
      </c>
      <c r="F39" s="56"/>
      <c r="H39" s="56"/>
      <c r="I39" s="56"/>
      <c r="J39" s="56"/>
    </row>
    <row r="40" spans="2:10" ht="14.25" x14ac:dyDescent="0.2">
      <c r="C40" s="59" t="s">
        <v>18</v>
      </c>
      <c r="D40" s="58" t="s">
        <v>52</v>
      </c>
      <c r="E40" s="56" t="s">
        <v>53</v>
      </c>
      <c r="F40" s="56"/>
      <c r="H40" s="56"/>
      <c r="I40" s="56"/>
      <c r="J40" s="56"/>
    </row>
    <row r="41" spans="2:10" ht="14.25" x14ac:dyDescent="0.2">
      <c r="C41" s="59" t="s">
        <v>54</v>
      </c>
      <c r="D41" s="58" t="s">
        <v>55</v>
      </c>
      <c r="E41" s="56" t="s">
        <v>56</v>
      </c>
      <c r="F41" s="56"/>
      <c r="H41" s="56"/>
      <c r="I41" s="56"/>
      <c r="J41" s="56"/>
    </row>
    <row r="42" spans="2:10" ht="14.25" x14ac:dyDescent="0.2">
      <c r="C42" s="59" t="s">
        <v>57</v>
      </c>
      <c r="D42" s="58" t="s">
        <v>58</v>
      </c>
      <c r="E42" s="56" t="s">
        <v>59</v>
      </c>
      <c r="H42" s="56"/>
      <c r="I42" s="56"/>
      <c r="J42" s="56"/>
    </row>
    <row r="43" spans="2:10" x14ac:dyDescent="0.2">
      <c r="C43" s="60" t="s">
        <v>191</v>
      </c>
      <c r="D43" s="61" t="s">
        <v>0</v>
      </c>
      <c r="E43" s="61" t="s">
        <v>192</v>
      </c>
      <c r="F43" s="56"/>
      <c r="H43" s="56"/>
      <c r="I43" s="56"/>
      <c r="J43" s="56"/>
    </row>
    <row r="44" spans="2:10" x14ac:dyDescent="0.2">
      <c r="C44" s="55"/>
      <c r="D44" s="56"/>
      <c r="E44" s="56"/>
      <c r="F44" s="56"/>
      <c r="H44" s="56"/>
      <c r="I44" s="56"/>
      <c r="J44" s="56"/>
    </row>
    <row r="45" spans="2:10" x14ac:dyDescent="0.2">
      <c r="C45" s="57"/>
      <c r="D45" s="58"/>
      <c r="E45" s="56"/>
      <c r="F45" s="56"/>
      <c r="H45" s="56"/>
      <c r="I45" s="56"/>
      <c r="J45" s="56"/>
    </row>
    <row r="46" spans="2:10" x14ac:dyDescent="0.2">
      <c r="C46" s="57"/>
      <c r="D46" s="56"/>
      <c r="E46" s="56"/>
      <c r="F46" s="56"/>
      <c r="H46" s="56"/>
      <c r="I46" s="56"/>
      <c r="J46" s="56"/>
    </row>
    <row r="47" spans="2:10" x14ac:dyDescent="0.2">
      <c r="C47" s="55"/>
      <c r="D47" s="56"/>
      <c r="E47" s="56"/>
      <c r="F47" s="56"/>
      <c r="H47" s="56"/>
      <c r="I47" s="56"/>
      <c r="J47" s="56"/>
    </row>
    <row r="48" spans="2:10" x14ac:dyDescent="0.2">
      <c r="H48" s="56"/>
      <c r="I48" s="56"/>
      <c r="J48" s="56"/>
    </row>
    <row r="49" spans="2:10" x14ac:dyDescent="0.2">
      <c r="H49" s="56"/>
      <c r="I49" s="56"/>
      <c r="J49" s="56"/>
    </row>
    <row r="50" spans="2:10" x14ac:dyDescent="0.2">
      <c r="H50" s="56"/>
      <c r="I50" s="56"/>
      <c r="J50" s="56"/>
    </row>
    <row r="51" spans="2:10" x14ac:dyDescent="0.2">
      <c r="H51" s="56"/>
      <c r="I51" s="56"/>
      <c r="J51" s="56"/>
    </row>
    <row r="52" spans="2:10" x14ac:dyDescent="0.2">
      <c r="H52" s="56"/>
      <c r="I52" s="56"/>
      <c r="J52" s="56"/>
    </row>
    <row r="53" spans="2:10" x14ac:dyDescent="0.2">
      <c r="H53" s="56"/>
      <c r="I53" s="56"/>
      <c r="J53" s="56"/>
    </row>
    <row r="54" spans="2:10" x14ac:dyDescent="0.2">
      <c r="H54" s="56"/>
      <c r="I54" s="56"/>
      <c r="J54" s="56"/>
    </row>
    <row r="55" spans="2:10" x14ac:dyDescent="0.2">
      <c r="H55" s="56"/>
      <c r="I55" s="56"/>
      <c r="J55" s="56"/>
    </row>
    <row r="56" spans="2:10" x14ac:dyDescent="0.2">
      <c r="H56" s="56"/>
      <c r="I56" s="56"/>
      <c r="J56" s="56"/>
    </row>
    <row r="58" spans="2:10" ht="15" x14ac:dyDescent="0.25">
      <c r="B58" s="6"/>
    </row>
    <row r="78" spans="2:7" ht="15" x14ac:dyDescent="0.25">
      <c r="B78" s="6"/>
      <c r="G78" s="6"/>
    </row>
    <row r="83" spans="2:2" ht="15" x14ac:dyDescent="0.25">
      <c r="B83" s="6"/>
    </row>
    <row r="91" spans="2:2" ht="16.5" customHeight="1" x14ac:dyDescent="0.2"/>
    <row r="93" spans="2:2" ht="15" x14ac:dyDescent="0.25">
      <c r="B93" s="6"/>
    </row>
    <row r="98" spans="2:2" ht="15" x14ac:dyDescent="0.25">
      <c r="B98" s="6"/>
    </row>
  </sheetData>
  <pageMargins left="0.98425196850393704" right="0.78740157480314965" top="0.98425196850393704" bottom="0.59055118110236227" header="0.51181102362204722" footer="0.51181102362204722"/>
  <pageSetup paperSize="9" scale="90" orientation="portrait" r:id="rId1"/>
  <headerFooter alignWithMargins="0">
    <oddHeader>&amp;CDSJ MVN Sběř, rekonstrukce a zkapacitnění BP
&amp;8F. Hydrotechnické výpočty</oddHeader>
    <oddFooter>&amp;C&amp;P/&amp;N</oddFooter>
  </headerFooter>
  <drawing r:id="rId2"/>
  <legacyDrawing r:id="rId3"/>
  <oleObjects>
    <mc:AlternateContent xmlns:mc="http://schemas.openxmlformats.org/markup-compatibility/2006">
      <mc:Choice Requires="x14">
        <oleObject progId="dokument" shapeId="1161217" r:id="rId4">
          <objectPr defaultSize="0" autoPict="0" r:id="rId5">
            <anchor moveWithCells="1">
              <from>
                <xdr:col>1</xdr:col>
                <xdr:colOff>0</xdr:colOff>
                <xdr:row>21</xdr:row>
                <xdr:rowOff>66675</xdr:rowOff>
              </from>
              <to>
                <xdr:col>4</xdr:col>
                <xdr:colOff>409575</xdr:colOff>
                <xdr:row>32</xdr:row>
                <xdr:rowOff>38100</xdr:rowOff>
              </to>
            </anchor>
          </objectPr>
        </oleObject>
      </mc:Choice>
      <mc:Fallback>
        <oleObject progId="dokument" shapeId="1161217" r:id="rId4"/>
      </mc:Fallback>
    </mc:AlternateContent>
    <mc:AlternateContent xmlns:mc="http://schemas.openxmlformats.org/markup-compatibility/2006">
      <mc:Choice Requires="x14">
        <oleObject progId="AutoCAD.Drawing.19" shapeId="1161231" r:id="rId6">
          <objectPr defaultSize="0" autoPict="0" r:id="rId7">
            <anchor moveWithCells="1">
              <from>
                <xdr:col>0</xdr:col>
                <xdr:colOff>390525</xdr:colOff>
                <xdr:row>3</xdr:row>
                <xdr:rowOff>142875</xdr:rowOff>
              </from>
              <to>
                <xdr:col>7</xdr:col>
                <xdr:colOff>285750</xdr:colOff>
                <xdr:row>16</xdr:row>
                <xdr:rowOff>19050</xdr:rowOff>
              </to>
            </anchor>
          </objectPr>
        </oleObject>
      </mc:Choice>
      <mc:Fallback>
        <oleObject progId="AutoCAD.Drawing.19" shapeId="1161231" r:id="rId6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6"/>
  <sheetViews>
    <sheetView showGridLines="0" workbookViewId="0">
      <selection activeCell="G7" sqref="G7"/>
    </sheetView>
  </sheetViews>
  <sheetFormatPr defaultRowHeight="12.75" x14ac:dyDescent="0.2"/>
  <cols>
    <col min="1" max="9" width="8.42578125" customWidth="1"/>
    <col min="10" max="10" width="9.42578125" customWidth="1"/>
    <col min="15" max="15" width="11.42578125" customWidth="1"/>
    <col min="16" max="16" width="9.85546875" customWidth="1"/>
    <col min="17" max="17" width="10" customWidth="1"/>
    <col min="18" max="18" width="9.85546875" customWidth="1"/>
  </cols>
  <sheetData>
    <row r="1" spans="1:22" ht="17.25" customHeight="1" x14ac:dyDescent="0.25">
      <c r="A1" s="33" t="s">
        <v>38</v>
      </c>
      <c r="N1" s="33"/>
    </row>
    <row r="2" spans="1:22" ht="17.25" customHeight="1" x14ac:dyDescent="0.25">
      <c r="A2" s="33"/>
      <c r="N2" s="62"/>
      <c r="O2" s="21"/>
      <c r="P2" s="21"/>
      <c r="Q2" s="21"/>
      <c r="R2" s="21"/>
      <c r="S2" s="21"/>
      <c r="T2" s="21"/>
      <c r="U2" s="21"/>
      <c r="V2" s="21"/>
    </row>
    <row r="3" spans="1:22" ht="12" customHeight="1" thickBot="1" x14ac:dyDescent="0.3">
      <c r="A3" s="36"/>
      <c r="N3" s="21"/>
      <c r="O3" s="21"/>
      <c r="P3" s="21"/>
      <c r="Q3" s="21"/>
      <c r="R3" s="21"/>
      <c r="S3" s="21"/>
      <c r="T3" s="21"/>
      <c r="U3" s="21"/>
      <c r="V3" s="21"/>
    </row>
    <row r="4" spans="1:22" ht="15" x14ac:dyDescent="0.25">
      <c r="A4" s="32" t="s">
        <v>9</v>
      </c>
      <c r="B4" s="18"/>
      <c r="C4" s="18"/>
      <c r="D4" s="18"/>
      <c r="E4" s="18"/>
      <c r="F4" s="18"/>
      <c r="G4" s="18"/>
      <c r="H4" s="19"/>
      <c r="N4" s="63"/>
      <c r="O4" s="21"/>
      <c r="P4" s="21"/>
      <c r="Q4" s="21"/>
      <c r="R4" s="21"/>
      <c r="S4" s="21"/>
      <c r="T4" s="21"/>
      <c r="U4" s="21"/>
      <c r="V4" s="21"/>
    </row>
    <row r="5" spans="1:22" ht="15.75" x14ac:dyDescent="0.3">
      <c r="A5" s="20"/>
      <c r="B5" s="21"/>
      <c r="C5" s="22" t="s">
        <v>1</v>
      </c>
      <c r="D5" s="48">
        <v>2</v>
      </c>
      <c r="E5" s="21" t="s">
        <v>0</v>
      </c>
      <c r="F5" s="22" t="s">
        <v>4</v>
      </c>
      <c r="G5" s="50">
        <v>0.03</v>
      </c>
      <c r="H5" s="25" t="s">
        <v>79</v>
      </c>
      <c r="N5" s="21"/>
      <c r="O5" s="21"/>
      <c r="P5" s="21"/>
      <c r="Q5" s="21"/>
      <c r="R5" s="21"/>
      <c r="S5" s="21"/>
      <c r="T5" s="21"/>
      <c r="U5" s="21"/>
      <c r="V5" s="21"/>
    </row>
    <row r="6" spans="1:22" ht="15.75" x14ac:dyDescent="0.3">
      <c r="A6" s="20"/>
      <c r="B6" s="21"/>
      <c r="C6" s="22" t="s">
        <v>2</v>
      </c>
      <c r="D6" s="47">
        <v>2</v>
      </c>
      <c r="E6" s="21"/>
      <c r="F6" s="22" t="s">
        <v>5</v>
      </c>
      <c r="G6" s="50">
        <v>4.4999999999999998E-2</v>
      </c>
      <c r="H6" s="25" t="s">
        <v>78</v>
      </c>
      <c r="N6" s="64"/>
      <c r="O6" s="21"/>
      <c r="P6" s="21"/>
      <c r="Q6" s="21"/>
      <c r="R6" s="21"/>
      <c r="S6" s="21"/>
      <c r="T6" s="21"/>
      <c r="U6" s="21"/>
      <c r="V6" s="21"/>
    </row>
    <row r="7" spans="1:22" ht="15.75" x14ac:dyDescent="0.3">
      <c r="A7" s="20"/>
      <c r="B7" s="21"/>
      <c r="C7" s="22" t="s">
        <v>3</v>
      </c>
      <c r="D7" s="49">
        <v>5.0999999999999997E-2</v>
      </c>
      <c r="E7" s="21"/>
      <c r="F7" s="22" t="s">
        <v>190</v>
      </c>
      <c r="G7" s="23">
        <f>(200/2600)^(1/3)</f>
        <v>0.42529037028299022</v>
      </c>
      <c r="H7" s="25"/>
      <c r="N7" s="40"/>
      <c r="O7" s="21"/>
      <c r="P7" s="21"/>
      <c r="Q7" s="22"/>
      <c r="R7" s="48"/>
      <c r="S7" s="21"/>
      <c r="T7" s="24"/>
      <c r="U7" s="21"/>
      <c r="V7" s="21"/>
    </row>
    <row r="8" spans="1:22" ht="13.5" thickBot="1" x14ac:dyDescent="0.25">
      <c r="A8" s="26"/>
      <c r="B8" s="27"/>
      <c r="C8" s="28"/>
      <c r="D8" s="29"/>
      <c r="E8" s="27"/>
      <c r="F8" s="27"/>
      <c r="G8" s="27"/>
      <c r="H8" s="30"/>
      <c r="N8" s="40"/>
      <c r="O8" s="21"/>
      <c r="P8" s="21"/>
      <c r="Q8" s="22"/>
      <c r="R8" s="23"/>
      <c r="S8" s="40"/>
      <c r="T8" s="24"/>
      <c r="U8" s="21"/>
      <c r="V8" s="21"/>
    </row>
    <row r="9" spans="1:22" x14ac:dyDescent="0.2">
      <c r="A9" s="21"/>
      <c r="B9" s="21"/>
      <c r="C9" s="22"/>
      <c r="D9" s="31"/>
      <c r="E9" s="21"/>
      <c r="F9" s="21"/>
      <c r="G9" s="21"/>
      <c r="H9" s="21"/>
      <c r="N9" s="40"/>
      <c r="O9" s="21"/>
      <c r="P9" s="22"/>
      <c r="Q9" s="31"/>
      <c r="R9" s="51"/>
      <c r="S9" s="40"/>
      <c r="T9" s="24"/>
      <c r="U9" s="21"/>
      <c r="V9" s="21"/>
    </row>
    <row r="10" spans="1:22" ht="18" x14ac:dyDescent="0.3">
      <c r="A10" s="1" t="s">
        <v>19</v>
      </c>
      <c r="B10" s="1"/>
      <c r="D10" s="1" t="s">
        <v>7</v>
      </c>
      <c r="G10" t="s">
        <v>8</v>
      </c>
      <c r="N10" s="65"/>
      <c r="O10" s="21"/>
      <c r="P10" s="22"/>
      <c r="Q10" s="31"/>
      <c r="R10" s="24"/>
      <c r="S10" s="40"/>
      <c r="T10" s="21"/>
      <c r="U10" s="21"/>
      <c r="V10" s="21"/>
    </row>
    <row r="11" spans="1:22" ht="18" x14ac:dyDescent="0.3">
      <c r="A11" s="1" t="s">
        <v>20</v>
      </c>
      <c r="B11" s="1"/>
      <c r="D11" s="1" t="s">
        <v>24</v>
      </c>
      <c r="N11" s="65"/>
      <c r="O11" s="21"/>
      <c r="P11" s="21"/>
      <c r="Q11" s="66"/>
      <c r="R11" s="23"/>
      <c r="S11" s="21"/>
      <c r="T11" s="21"/>
      <c r="U11" s="21"/>
      <c r="V11" s="21"/>
    </row>
    <row r="12" spans="1:22" ht="17.25" x14ac:dyDescent="0.25">
      <c r="A12" s="1" t="s">
        <v>21</v>
      </c>
      <c r="B12" s="1"/>
      <c r="D12" s="3" t="s">
        <v>25</v>
      </c>
      <c r="E12" s="2"/>
      <c r="N12" s="21"/>
      <c r="O12" s="21"/>
      <c r="P12" s="21"/>
      <c r="Q12" s="21"/>
      <c r="R12" s="21"/>
      <c r="S12" s="21"/>
      <c r="T12" s="21"/>
      <c r="U12" s="21"/>
      <c r="V12" s="21"/>
    </row>
    <row r="13" spans="1:22" ht="17.25" x14ac:dyDescent="0.25">
      <c r="A13" s="1" t="s">
        <v>22</v>
      </c>
      <c r="D13" s="3" t="s">
        <v>26</v>
      </c>
      <c r="E13" s="2"/>
      <c r="N13" s="40"/>
      <c r="O13" s="21"/>
      <c r="P13" s="21"/>
      <c r="Q13" s="21"/>
      <c r="R13" s="21"/>
      <c r="S13" s="21"/>
      <c r="T13" s="21"/>
      <c r="U13" s="21"/>
      <c r="V13" s="21"/>
    </row>
    <row r="14" spans="1:22" ht="16.5" x14ac:dyDescent="0.3">
      <c r="A14" s="1" t="s">
        <v>6</v>
      </c>
      <c r="D14" s="3" t="s">
        <v>28</v>
      </c>
      <c r="E14" s="2"/>
      <c r="N14" s="21"/>
      <c r="O14" s="21"/>
      <c r="P14" s="21"/>
      <c r="Q14" s="21"/>
      <c r="R14" s="21"/>
      <c r="S14" s="21"/>
      <c r="T14" s="21"/>
      <c r="U14" s="21"/>
      <c r="V14" s="21"/>
    </row>
    <row r="15" spans="1:22" ht="18" x14ac:dyDescent="0.3">
      <c r="A15" s="1" t="s">
        <v>23</v>
      </c>
      <c r="D15" s="3" t="s">
        <v>27</v>
      </c>
      <c r="E15" s="2"/>
      <c r="F15" s="2"/>
      <c r="N15" s="21"/>
      <c r="O15" s="21"/>
      <c r="P15" s="21"/>
      <c r="Q15" s="21"/>
      <c r="R15" s="21"/>
      <c r="S15" s="21"/>
      <c r="T15" s="21"/>
      <c r="U15" s="21"/>
      <c r="V15" s="21"/>
    </row>
    <row r="16" spans="1:22" ht="15" x14ac:dyDescent="0.25">
      <c r="A16" s="1"/>
      <c r="D16" s="3"/>
      <c r="E16" s="2"/>
      <c r="F16" s="2"/>
      <c r="N16" s="21"/>
      <c r="O16" s="21"/>
      <c r="P16" s="21"/>
      <c r="Q16" s="21"/>
      <c r="R16" s="21"/>
      <c r="S16" s="21"/>
      <c r="T16" s="21"/>
      <c r="U16" s="21"/>
      <c r="V16" s="21"/>
    </row>
    <row r="17" spans="1:20" ht="13.5" thickBot="1" x14ac:dyDescent="0.25"/>
    <row r="18" spans="1:20" ht="30.75" customHeight="1" thickBot="1" x14ac:dyDescent="0.25">
      <c r="A18" s="43" t="s">
        <v>10</v>
      </c>
      <c r="B18" s="44" t="s">
        <v>13</v>
      </c>
      <c r="C18" s="44" t="s">
        <v>11</v>
      </c>
      <c r="D18" s="44" t="s">
        <v>14</v>
      </c>
      <c r="E18" s="44" t="s">
        <v>15</v>
      </c>
      <c r="F18" s="44" t="s">
        <v>16</v>
      </c>
      <c r="G18" s="44" t="s">
        <v>17</v>
      </c>
      <c r="H18" s="44" t="s">
        <v>18</v>
      </c>
      <c r="I18" s="44" t="s">
        <v>12</v>
      </c>
      <c r="J18" s="46" t="s">
        <v>61</v>
      </c>
      <c r="K18" s="104" t="s">
        <v>189</v>
      </c>
      <c r="P18" s="45"/>
      <c r="Q18" s="45"/>
      <c r="R18" s="45"/>
      <c r="S18" s="45"/>
      <c r="T18" s="45"/>
    </row>
    <row r="19" spans="1:20" ht="12.95" customHeight="1" thickTop="1" x14ac:dyDescent="0.2">
      <c r="A19" s="11">
        <v>0</v>
      </c>
      <c r="B19" s="9">
        <f t="shared" ref="B19:B40" si="0">$D$5+2*$D$6*A19</f>
        <v>2</v>
      </c>
      <c r="C19" s="9">
        <f t="shared" ref="C19:C40" si="1">($D$5+B19)/2*A19</f>
        <v>0</v>
      </c>
      <c r="D19" s="10">
        <f t="shared" ref="D19:D40" si="2">A19*SQRT((1+$D$6^2))</f>
        <v>0</v>
      </c>
      <c r="E19" s="10">
        <f t="shared" ref="E19:E40" si="3">$D$5+2*D19</f>
        <v>2</v>
      </c>
      <c r="F19" s="10">
        <f t="shared" ref="F19:F40" si="4">(($D$5*$G$5^(3/2)+D19*2*$G$6^(3/2))/E19)^(2/3)</f>
        <v>3.0000000000000009E-2</v>
      </c>
      <c r="G19" s="10">
        <f>C19/E19</f>
        <v>0</v>
      </c>
      <c r="H19" s="10">
        <f>1/F19*G19^(1/6)</f>
        <v>0</v>
      </c>
      <c r="I19" s="9">
        <f t="shared" ref="I19:I40" si="5">H19*SQRT((G19*$D$7))</f>
        <v>0</v>
      </c>
      <c r="J19" s="12">
        <f>C19*I19</f>
        <v>0</v>
      </c>
      <c r="K19" s="12">
        <f>5.88*A19^(1/6)*$G$7^(1/3)</f>
        <v>0</v>
      </c>
      <c r="L19" s="52"/>
      <c r="M19" s="52"/>
      <c r="N19" s="53"/>
      <c r="O19" s="53"/>
    </row>
    <row r="20" spans="1:20" ht="12.95" customHeight="1" x14ac:dyDescent="0.2">
      <c r="A20" s="13">
        <v>4.9999999999982947E-2</v>
      </c>
      <c r="B20" s="7">
        <f t="shared" si="0"/>
        <v>2.1999999999999318</v>
      </c>
      <c r="C20" s="7">
        <f t="shared" si="1"/>
        <v>0.10499999999996248</v>
      </c>
      <c r="D20" s="8">
        <f t="shared" si="2"/>
        <v>0.11180339887495136</v>
      </c>
      <c r="E20" s="8">
        <f t="shared" si="3"/>
        <v>2.2236067977499028</v>
      </c>
      <c r="F20" s="8">
        <f t="shared" si="4"/>
        <v>3.1660838365573207E-2</v>
      </c>
      <c r="G20" s="8">
        <f t="shared" ref="G20:G40" si="6">C20/E20</f>
        <v>4.7220578793972651E-2</v>
      </c>
      <c r="H20" s="8">
        <f t="shared" ref="H20:H40" si="7">1/F20*G20^(1/6)</f>
        <v>18.988885410425652</v>
      </c>
      <c r="I20" s="9">
        <f t="shared" si="5"/>
        <v>0.93185902307544644</v>
      </c>
      <c r="J20" s="14">
        <f t="shared" ref="J20:J29" si="8">C20*I20</f>
        <v>9.7845197422886915E-2</v>
      </c>
      <c r="K20" s="14">
        <f t="shared" ref="K20:K46" si="9">5.88*A20^(1/6)*$G$7^(1/3)</f>
        <v>2.6839072895064437</v>
      </c>
    </row>
    <row r="21" spans="1:20" ht="12.95" customHeight="1" x14ac:dyDescent="0.2">
      <c r="A21" s="13">
        <v>9.9999999999994316E-2</v>
      </c>
      <c r="B21" s="7">
        <f t="shared" si="0"/>
        <v>2.3999999999999773</v>
      </c>
      <c r="C21" s="7">
        <f t="shared" si="1"/>
        <v>0.21999999999998635</v>
      </c>
      <c r="D21" s="8">
        <f t="shared" si="2"/>
        <v>0.22360679774996628</v>
      </c>
      <c r="E21" s="8">
        <f t="shared" si="3"/>
        <v>2.4472135954999326</v>
      </c>
      <c r="F21" s="8">
        <f t="shared" si="4"/>
        <v>3.2986429501019918E-2</v>
      </c>
      <c r="G21" s="8">
        <f t="shared" si="6"/>
        <v>8.9898160260524107E-2</v>
      </c>
      <c r="H21" s="8">
        <f t="shared" si="7"/>
        <v>20.290363366648993</v>
      </c>
      <c r="I21" s="9">
        <f t="shared" si="5"/>
        <v>1.3738847872422368</v>
      </c>
      <c r="J21" s="14">
        <f t="shared" si="8"/>
        <v>0.30225465319327333</v>
      </c>
      <c r="K21" s="14">
        <f t="shared" si="9"/>
        <v>3.0125840736520031</v>
      </c>
    </row>
    <row r="22" spans="1:20" ht="12.95" customHeight="1" x14ac:dyDescent="0.2">
      <c r="A22" s="13">
        <v>0.15000000000000568</v>
      </c>
      <c r="B22" s="7">
        <f t="shared" si="0"/>
        <v>2.6000000000000227</v>
      </c>
      <c r="C22" s="7">
        <f t="shared" si="1"/>
        <v>0.34500000000001479</v>
      </c>
      <c r="D22" s="8">
        <f t="shared" si="2"/>
        <v>0.33541019662498117</v>
      </c>
      <c r="E22" s="8">
        <f t="shared" si="3"/>
        <v>2.6708203932499623</v>
      </c>
      <c r="F22" s="8">
        <f t="shared" si="4"/>
        <v>3.4070043857624563E-2</v>
      </c>
      <c r="G22" s="8">
        <f t="shared" si="6"/>
        <v>0.12917379276867241</v>
      </c>
      <c r="H22" s="8">
        <f t="shared" si="7"/>
        <v>20.868426750316463</v>
      </c>
      <c r="I22" s="9">
        <f t="shared" si="5"/>
        <v>1.6937995105339816</v>
      </c>
      <c r="J22" s="14">
        <f t="shared" si="8"/>
        <v>0.58436083113424875</v>
      </c>
      <c r="K22" s="14">
        <f t="shared" si="9"/>
        <v>3.2232034482347509</v>
      </c>
    </row>
    <row r="23" spans="1:20" ht="12.95" customHeight="1" x14ac:dyDescent="0.2">
      <c r="A23" s="13">
        <v>0.19999999999998863</v>
      </c>
      <c r="B23" s="37">
        <f t="shared" si="0"/>
        <v>2.7999999999999545</v>
      </c>
      <c r="C23" s="37">
        <f t="shared" si="1"/>
        <v>0.47999999999996817</v>
      </c>
      <c r="D23" s="38">
        <f t="shared" si="2"/>
        <v>0.44721359549993256</v>
      </c>
      <c r="E23" s="38">
        <f t="shared" si="3"/>
        <v>2.8944271909998651</v>
      </c>
      <c r="F23" s="38">
        <f t="shared" si="4"/>
        <v>3.4972950632653654E-2</v>
      </c>
      <c r="G23" s="38">
        <f t="shared" si="6"/>
        <v>0.16583592135000452</v>
      </c>
      <c r="H23" s="38">
        <f t="shared" si="7"/>
        <v>21.194060016422032</v>
      </c>
      <c r="I23" s="39">
        <f t="shared" si="5"/>
        <v>1.9491198834370649</v>
      </c>
      <c r="J23" s="35">
        <f t="shared" si="8"/>
        <v>0.93557754404972915</v>
      </c>
      <c r="K23" s="35">
        <f t="shared" si="9"/>
        <v>3.3815112900156223</v>
      </c>
    </row>
    <row r="24" spans="1:20" ht="12.95" customHeight="1" x14ac:dyDescent="0.2">
      <c r="A24" s="13">
        <v>0.25</v>
      </c>
      <c r="B24" s="37">
        <f t="shared" si="0"/>
        <v>3</v>
      </c>
      <c r="C24" s="37">
        <f>($D$5+B24)/2*A24</f>
        <v>0.625</v>
      </c>
      <c r="D24" s="38">
        <f t="shared" si="2"/>
        <v>0.55901699437494745</v>
      </c>
      <c r="E24" s="38">
        <f t="shared" si="3"/>
        <v>3.1180339887498949</v>
      </c>
      <c r="F24" s="38">
        <f>(($D$5*$G$5^(3/2)+D24*2*$G$6^(3/2))/E24)^(2/3)</f>
        <v>3.5737181814557699E-2</v>
      </c>
      <c r="G24" s="38">
        <f>C24/E24</f>
        <v>0.20044682073866027</v>
      </c>
      <c r="H24" s="38">
        <f>1/F24*G24^(1/6)</f>
        <v>21.406527695294031</v>
      </c>
      <c r="I24" s="39">
        <f t="shared" si="5"/>
        <v>2.1643669883252001</v>
      </c>
      <c r="J24" s="35">
        <f>C24*I24</f>
        <v>1.3527293677032501</v>
      </c>
      <c r="K24" s="35">
        <f t="shared" si="9"/>
        <v>3.5096395106068909</v>
      </c>
    </row>
    <row r="25" spans="1:20" ht="12.95" customHeight="1" x14ac:dyDescent="0.2">
      <c r="A25" s="13">
        <v>0.29999999999998295</v>
      </c>
      <c r="B25" s="7">
        <f t="shared" si="0"/>
        <v>3.1999999999999318</v>
      </c>
      <c r="C25" s="7">
        <f t="shared" si="1"/>
        <v>0.7799999999999454</v>
      </c>
      <c r="D25" s="8">
        <f t="shared" si="2"/>
        <v>0.67082039324989884</v>
      </c>
      <c r="E25" s="8">
        <f t="shared" si="3"/>
        <v>3.3416407864997977</v>
      </c>
      <c r="F25" s="8">
        <f t="shared" si="4"/>
        <v>3.6392588025108003E-2</v>
      </c>
      <c r="G25" s="8">
        <f t="shared" si="6"/>
        <v>0.23341826660457918</v>
      </c>
      <c r="H25" s="8">
        <f t="shared" si="7"/>
        <v>21.561362380625155</v>
      </c>
      <c r="I25" s="9">
        <f t="shared" si="5"/>
        <v>2.3524949870199636</v>
      </c>
      <c r="J25" s="14">
        <f t="shared" si="8"/>
        <v>1.8349460898754433</v>
      </c>
      <c r="K25" s="14">
        <f t="shared" si="9"/>
        <v>3.6179235446233551</v>
      </c>
    </row>
    <row r="26" spans="1:20" ht="12.95" customHeight="1" x14ac:dyDescent="0.25">
      <c r="A26" s="13">
        <v>0.34999999999999432</v>
      </c>
      <c r="B26" s="7">
        <f t="shared" si="0"/>
        <v>3.3999999999999773</v>
      </c>
      <c r="C26" s="7">
        <f t="shared" si="1"/>
        <v>0.94499999999998063</v>
      </c>
      <c r="D26" s="8">
        <f t="shared" si="2"/>
        <v>0.78262379212491373</v>
      </c>
      <c r="E26" s="8">
        <f t="shared" si="3"/>
        <v>3.5652475842498275</v>
      </c>
      <c r="F26" s="8">
        <f t="shared" si="4"/>
        <v>3.6960980012395762E-2</v>
      </c>
      <c r="G26" s="8">
        <f t="shared" si="6"/>
        <v>0.26505873089282816</v>
      </c>
      <c r="H26" s="8">
        <f t="shared" si="7"/>
        <v>21.68437326620559</v>
      </c>
      <c r="I26" s="9">
        <f t="shared" si="5"/>
        <v>2.5211751602358259</v>
      </c>
      <c r="J26" s="14">
        <f t="shared" si="8"/>
        <v>2.3825105264228066</v>
      </c>
      <c r="K26" s="14">
        <f t="shared" si="9"/>
        <v>3.7120787689270371</v>
      </c>
      <c r="L26" s="1"/>
    </row>
    <row r="27" spans="1:20" ht="12.95" customHeight="1" x14ac:dyDescent="0.25">
      <c r="A27" s="13">
        <v>0.40000000000000568</v>
      </c>
      <c r="B27" s="7">
        <f t="shared" si="0"/>
        <v>3.6000000000000227</v>
      </c>
      <c r="C27" s="7">
        <f t="shared" si="1"/>
        <v>1.1200000000000205</v>
      </c>
      <c r="D27" s="8">
        <f t="shared" si="2"/>
        <v>0.89442719099992862</v>
      </c>
      <c r="E27" s="8">
        <f t="shared" si="3"/>
        <v>3.7888543819998572</v>
      </c>
      <c r="F27" s="8">
        <f t="shared" si="4"/>
        <v>3.7458678480531277E-2</v>
      </c>
      <c r="G27" s="8">
        <f t="shared" si="6"/>
        <v>0.29560386520023896</v>
      </c>
      <c r="H27" s="8">
        <f t="shared" si="7"/>
        <v>21.788762568225735</v>
      </c>
      <c r="I27" s="9">
        <f t="shared" si="5"/>
        <v>2.6753013497959817</v>
      </c>
      <c r="J27" s="14">
        <f t="shared" si="8"/>
        <v>2.9963375117715545</v>
      </c>
      <c r="K27" s="14">
        <f t="shared" si="9"/>
        <v>3.7956180889722506</v>
      </c>
      <c r="L27" s="5"/>
    </row>
    <row r="28" spans="1:20" ht="12.95" customHeight="1" x14ac:dyDescent="0.25">
      <c r="A28" s="13">
        <v>0.44999999999998863</v>
      </c>
      <c r="B28" s="7">
        <f t="shared" si="0"/>
        <v>3.7999999999999545</v>
      </c>
      <c r="C28" s="7">
        <f t="shared" si="1"/>
        <v>1.3049999999999569</v>
      </c>
      <c r="D28" s="8">
        <f t="shared" si="2"/>
        <v>1.00623058987488</v>
      </c>
      <c r="E28" s="8">
        <f t="shared" si="3"/>
        <v>4.01246117974976</v>
      </c>
      <c r="F28" s="8">
        <f t="shared" si="4"/>
        <v>3.7898146726624275E-2</v>
      </c>
      <c r="G28" s="8">
        <f t="shared" si="6"/>
        <v>0.32523679147005335</v>
      </c>
      <c r="H28" s="8">
        <f t="shared" si="7"/>
        <v>21.881745964600221</v>
      </c>
      <c r="I28" s="7">
        <f t="shared" si="5"/>
        <v>2.8181680949004004</v>
      </c>
      <c r="J28" s="14">
        <f t="shared" si="8"/>
        <v>3.677709363844901</v>
      </c>
      <c r="K28" s="14">
        <f t="shared" si="9"/>
        <v>3.8708641350357933</v>
      </c>
      <c r="L28" s="5"/>
    </row>
    <row r="29" spans="1:20" ht="12.95" customHeight="1" x14ac:dyDescent="0.2">
      <c r="A29" s="13">
        <v>0.5</v>
      </c>
      <c r="B29" s="7">
        <f t="shared" si="0"/>
        <v>4</v>
      </c>
      <c r="C29" s="7">
        <f t="shared" si="1"/>
        <v>1.5</v>
      </c>
      <c r="D29" s="8">
        <f t="shared" si="2"/>
        <v>1.1180339887498949</v>
      </c>
      <c r="E29" s="8">
        <f t="shared" si="3"/>
        <v>4.2360679774997898</v>
      </c>
      <c r="F29" s="8">
        <f t="shared" si="4"/>
        <v>3.8289070961430811E-2</v>
      </c>
      <c r="G29" s="8">
        <f t="shared" si="6"/>
        <v>0.35410196624968454</v>
      </c>
      <c r="H29" s="8">
        <f t="shared" si="7"/>
        <v>21.967462525770387</v>
      </c>
      <c r="I29" s="7">
        <f t="shared" si="5"/>
        <v>2.9520869940349224</v>
      </c>
      <c r="J29" s="14">
        <f t="shared" si="8"/>
        <v>4.428130491052384</v>
      </c>
      <c r="K29" s="14">
        <f t="shared" si="9"/>
        <v>3.9394371539033157</v>
      </c>
    </row>
    <row r="30" spans="1:20" ht="12.95" customHeight="1" x14ac:dyDescent="0.2">
      <c r="A30" s="13">
        <v>0.52899999999999636</v>
      </c>
      <c r="B30" s="7">
        <f t="shared" si="0"/>
        <v>4.1159999999999854</v>
      </c>
      <c r="C30" s="7">
        <f t="shared" si="1"/>
        <v>1.617681999999985</v>
      </c>
      <c r="D30" s="8">
        <f t="shared" si="2"/>
        <v>1.1828799600973807</v>
      </c>
      <c r="E30" s="8">
        <f t="shared" si="3"/>
        <v>4.3657599201947619</v>
      </c>
      <c r="F30" s="8">
        <f t="shared" si="4"/>
        <v>3.8496644542278191E-2</v>
      </c>
      <c r="G30" s="8">
        <f t="shared" si="6"/>
        <v>0.3705384697213992</v>
      </c>
      <c r="H30" s="8">
        <f t="shared" si="7"/>
        <v>22.014864000628883</v>
      </c>
      <c r="I30" s="7">
        <f t="shared" si="5"/>
        <v>3.0263401997762212</v>
      </c>
      <c r="J30" s="14">
        <f>C30*I30</f>
        <v>4.8956560670543512</v>
      </c>
      <c r="K30" s="14">
        <f t="shared" si="9"/>
        <v>3.9766294196455449</v>
      </c>
    </row>
    <row r="31" spans="1:20" ht="12.95" customHeight="1" x14ac:dyDescent="0.2">
      <c r="A31" s="13">
        <v>0.59999999999999432</v>
      </c>
      <c r="B31" s="7">
        <f t="shared" si="0"/>
        <v>4.3999999999999773</v>
      </c>
      <c r="C31" s="7">
        <f t="shared" si="1"/>
        <v>1.9199999999999751</v>
      </c>
      <c r="D31" s="8">
        <f t="shared" si="2"/>
        <v>1.3416407864998612</v>
      </c>
      <c r="E31" s="8">
        <f t="shared" si="3"/>
        <v>4.6832815729997224</v>
      </c>
      <c r="F31" s="8">
        <f t="shared" si="4"/>
        <v>3.8954335505756089E-2</v>
      </c>
      <c r="G31" s="8">
        <f t="shared" si="6"/>
        <v>0.40996894379984544</v>
      </c>
      <c r="H31" s="8">
        <f t="shared" si="7"/>
        <v>22.125989030623906</v>
      </c>
      <c r="I31" s="7">
        <f t="shared" si="5"/>
        <v>3.1993611019266153</v>
      </c>
      <c r="J31" s="14">
        <f>C31*I31</f>
        <v>6.1427733156990216</v>
      </c>
      <c r="K31" s="14">
        <f t="shared" si="9"/>
        <v>4.0609818725246702</v>
      </c>
    </row>
    <row r="32" spans="1:20" ht="12.95" customHeight="1" x14ac:dyDescent="0.2">
      <c r="A32" s="13">
        <v>0.64199999999999591</v>
      </c>
      <c r="B32" s="7">
        <f t="shared" si="0"/>
        <v>4.5679999999999836</v>
      </c>
      <c r="C32" s="7">
        <f t="shared" si="1"/>
        <v>2.1083279999999811</v>
      </c>
      <c r="D32" s="8">
        <f t="shared" si="2"/>
        <v>1.4355556415548558</v>
      </c>
      <c r="E32" s="8">
        <f t="shared" si="3"/>
        <v>4.8711112831097116</v>
      </c>
      <c r="F32" s="8">
        <f>(($D$5*$G$5^(3/2)+D32*2*$G$6^(3/2))/E32)^(2/3)</f>
        <v>3.9195905459860486E-2</v>
      </c>
      <c r="G32" s="8">
        <f t="shared" si="6"/>
        <v>0.43282279493603093</v>
      </c>
      <c r="H32" s="8">
        <f t="shared" si="7"/>
        <v>22.189336659068999</v>
      </c>
      <c r="I32" s="7">
        <f t="shared" si="5"/>
        <v>3.2967382728798489</v>
      </c>
      <c r="J32" s="14">
        <f>C32*I32</f>
        <v>6.9506056093841639</v>
      </c>
      <c r="K32" s="14">
        <f t="shared" si="9"/>
        <v>4.1070344633621039</v>
      </c>
    </row>
    <row r="33" spans="1:21" ht="12.95" customHeight="1" x14ac:dyDescent="0.2">
      <c r="A33" s="13">
        <v>0.69999999999998863</v>
      </c>
      <c r="B33" s="7">
        <f t="shared" si="0"/>
        <v>4.7999999999999545</v>
      </c>
      <c r="C33" s="7">
        <f t="shared" si="1"/>
        <v>2.3799999999999453</v>
      </c>
      <c r="D33" s="8">
        <f t="shared" si="2"/>
        <v>1.5652475842498275</v>
      </c>
      <c r="E33" s="8">
        <f t="shared" si="3"/>
        <v>5.1304951684996549</v>
      </c>
      <c r="F33" s="8">
        <f t="shared" si="4"/>
        <v>3.94993669192783E-2</v>
      </c>
      <c r="G33" s="8">
        <f t="shared" si="6"/>
        <v>0.46389284500504552</v>
      </c>
      <c r="H33" s="8">
        <f t="shared" si="7"/>
        <v>22.274748577274934</v>
      </c>
      <c r="I33" s="7">
        <f t="shared" si="5"/>
        <v>3.4261528632709712</v>
      </c>
      <c r="J33" s="14">
        <f>C33*I33</f>
        <v>8.1542438145847242</v>
      </c>
      <c r="K33" s="14">
        <f t="shared" si="9"/>
        <v>4.1666675384555774</v>
      </c>
    </row>
    <row r="34" spans="1:21" ht="12.95" customHeight="1" x14ac:dyDescent="0.2">
      <c r="A34" s="13">
        <v>0.75</v>
      </c>
      <c r="B34" s="7">
        <f t="shared" si="0"/>
        <v>5</v>
      </c>
      <c r="C34" s="7">
        <f t="shared" si="1"/>
        <v>2.625</v>
      </c>
      <c r="D34" s="8">
        <f t="shared" si="2"/>
        <v>1.6770509831248424</v>
      </c>
      <c r="E34" s="8">
        <f t="shared" si="3"/>
        <v>5.3541019662496847</v>
      </c>
      <c r="F34" s="8">
        <f t="shared" si="4"/>
        <v>3.9736558960411623E-2</v>
      </c>
      <c r="G34" s="8">
        <f t="shared" si="6"/>
        <v>0.49027829812488577</v>
      </c>
      <c r="H34" s="8">
        <f t="shared" si="7"/>
        <v>22.346877872591104</v>
      </c>
      <c r="I34" s="7">
        <f t="shared" si="5"/>
        <v>3.5336479424361324</v>
      </c>
      <c r="J34" s="14">
        <f>C34*I34</f>
        <v>9.2758258488948471</v>
      </c>
      <c r="K34" s="14">
        <f t="shared" si="9"/>
        <v>4.2148557876336366</v>
      </c>
    </row>
    <row r="35" spans="1:21" ht="12.95" customHeight="1" x14ac:dyDescent="0.2">
      <c r="A35" s="13">
        <v>0.79349999999999454</v>
      </c>
      <c r="B35" s="7">
        <f t="shared" si="0"/>
        <v>5.1739999999999782</v>
      </c>
      <c r="C35" s="7">
        <f t="shared" si="1"/>
        <v>2.8462844999999719</v>
      </c>
      <c r="D35" s="8">
        <f t="shared" si="2"/>
        <v>1.774319940146071</v>
      </c>
      <c r="E35" s="8">
        <f t="shared" si="3"/>
        <v>5.5486398802921419</v>
      </c>
      <c r="F35" s="8">
        <f t="shared" si="4"/>
        <v>3.9926852335451318E-2</v>
      </c>
      <c r="G35" s="8">
        <f t="shared" si="6"/>
        <v>0.51296976581765685</v>
      </c>
      <c r="H35" s="8">
        <f t="shared" si="7"/>
        <v>22.408711630204252</v>
      </c>
      <c r="I35" s="7">
        <f t="shared" si="5"/>
        <v>3.6244979653557001</v>
      </c>
      <c r="J35" s="14">
        <f t="shared" ref="J35:J40" si="10">C35*I35</f>
        <v>10.316352379073365</v>
      </c>
      <c r="K35" s="14">
        <f t="shared" si="9"/>
        <v>4.2546482834635331</v>
      </c>
      <c r="N35" s="21"/>
      <c r="O35" s="21"/>
      <c r="P35" s="21"/>
      <c r="Q35" s="21"/>
      <c r="R35" s="21"/>
      <c r="S35" s="21"/>
      <c r="T35" s="21"/>
      <c r="U35" s="21"/>
    </row>
    <row r="36" spans="1:21" ht="12.95" customHeight="1" x14ac:dyDescent="0.2">
      <c r="A36" s="13">
        <v>0.84999999999999432</v>
      </c>
      <c r="B36" s="7">
        <f t="shared" ref="B36" si="11">$D$5+2*$D$6*A36</f>
        <v>5.3999999999999773</v>
      </c>
      <c r="C36" s="7">
        <f t="shared" ref="C36" si="12">($D$5+B36)/2*A36</f>
        <v>3.1449999999999694</v>
      </c>
      <c r="D36" s="8">
        <f t="shared" ref="D36" si="13">A36*SQRT((1+$D$6^2))</f>
        <v>1.9006577808748086</v>
      </c>
      <c r="E36" s="8">
        <f t="shared" ref="E36" si="14">$D$5+2*D36</f>
        <v>5.8013155617496173</v>
      </c>
      <c r="F36" s="8">
        <f t="shared" ref="F36" si="15">(($D$5*$G$5^(3/2)+D36*2*$G$6^(3/2))/E36)^(2/3)</f>
        <v>4.015436583212488E-2</v>
      </c>
      <c r="G36" s="8">
        <f t="shared" ref="G36" si="16">C36/E36</f>
        <v>0.54211841547393258</v>
      </c>
      <c r="H36" s="8">
        <f t="shared" ref="H36" si="17">1/F36*G36^(1/6)</f>
        <v>22.48793558882284</v>
      </c>
      <c r="I36" s="7">
        <f t="shared" ref="I36" si="18">H36*SQRT((G36*$D$7))</f>
        <v>3.7392263617764909</v>
      </c>
      <c r="J36" s="14">
        <f t="shared" ref="J36" si="19">C36*I36</f>
        <v>11.75986690778695</v>
      </c>
      <c r="K36" s="14">
        <f t="shared" si="9"/>
        <v>4.3037033688589634</v>
      </c>
      <c r="N36" s="21"/>
      <c r="O36" s="21"/>
      <c r="P36" s="21"/>
      <c r="Q36" s="21"/>
      <c r="R36" s="21"/>
      <c r="S36" s="21"/>
      <c r="T36" s="21"/>
      <c r="U36" s="21"/>
    </row>
    <row r="37" spans="1:21" ht="12.95" customHeight="1" x14ac:dyDescent="0.2">
      <c r="A37" s="13">
        <v>0.91200000000000614</v>
      </c>
      <c r="B37" s="7">
        <f t="shared" si="0"/>
        <v>5.6480000000000246</v>
      </c>
      <c r="C37" s="7">
        <f t="shared" si="1"/>
        <v>3.4874880000000346</v>
      </c>
      <c r="D37" s="8">
        <f t="shared" si="2"/>
        <v>2.0392939954798219</v>
      </c>
      <c r="E37" s="8">
        <f t="shared" si="3"/>
        <v>6.0785879909596439</v>
      </c>
      <c r="F37" s="8">
        <f t="shared" si="4"/>
        <v>4.0381616198591944E-2</v>
      </c>
      <c r="G37" s="8">
        <f t="shared" si="6"/>
        <v>0.57373324284962024</v>
      </c>
      <c r="H37" s="8">
        <f t="shared" si="7"/>
        <v>22.573624971525643</v>
      </c>
      <c r="I37" s="7">
        <f t="shared" si="5"/>
        <v>3.8613698455026562</v>
      </c>
      <c r="J37" s="14">
        <f t="shared" si="10"/>
        <v>13.4664809997525</v>
      </c>
      <c r="K37" s="14">
        <f t="shared" si="9"/>
        <v>4.3545002070882539</v>
      </c>
      <c r="N37" s="21"/>
      <c r="O37" s="21"/>
      <c r="P37" s="21"/>
      <c r="Q37" s="21"/>
      <c r="R37" s="21"/>
      <c r="S37" s="21"/>
      <c r="T37" s="21"/>
      <c r="U37" s="21"/>
    </row>
    <row r="38" spans="1:21" ht="12.95" customHeight="1" x14ac:dyDescent="0.2">
      <c r="A38" s="13">
        <v>0.94999999999998863</v>
      </c>
      <c r="B38" s="7">
        <f t="shared" si="0"/>
        <v>5.7999999999999545</v>
      </c>
      <c r="C38" s="7">
        <f t="shared" si="1"/>
        <v>3.7049999999999339</v>
      </c>
      <c r="D38" s="8">
        <f t="shared" si="2"/>
        <v>2.1242645786247749</v>
      </c>
      <c r="E38" s="8">
        <f t="shared" si="3"/>
        <v>6.2485291572495498</v>
      </c>
      <c r="F38" s="8">
        <f t="shared" si="4"/>
        <v>4.051064497587599E-2</v>
      </c>
      <c r="G38" s="8">
        <f t="shared" si="6"/>
        <v>0.59293953933165044</v>
      </c>
      <c r="H38" s="8">
        <f t="shared" si="7"/>
        <v>22.625555160172013</v>
      </c>
      <c r="I38" s="7">
        <f t="shared" si="5"/>
        <v>3.9344998953305068</v>
      </c>
      <c r="J38" s="14">
        <f t="shared" si="10"/>
        <v>14.577322112199267</v>
      </c>
      <c r="K38" s="14">
        <f t="shared" si="9"/>
        <v>4.3842277845970745</v>
      </c>
      <c r="N38" s="21"/>
      <c r="O38" s="68"/>
      <c r="P38" s="69"/>
      <c r="Q38" s="70"/>
      <c r="R38" s="21"/>
      <c r="S38" s="21"/>
      <c r="T38" s="21"/>
      <c r="U38" s="21"/>
    </row>
    <row r="39" spans="1:21" ht="12.95" customHeight="1" x14ac:dyDescent="0.2">
      <c r="A39" s="13">
        <v>1</v>
      </c>
      <c r="B39" s="7">
        <f t="shared" si="0"/>
        <v>6</v>
      </c>
      <c r="C39" s="7">
        <f t="shared" si="1"/>
        <v>4</v>
      </c>
      <c r="D39" s="8">
        <f t="shared" si="2"/>
        <v>2.2360679774997898</v>
      </c>
      <c r="E39" s="8">
        <f t="shared" si="3"/>
        <v>6.4721359549995796</v>
      </c>
      <c r="F39" s="8">
        <f t="shared" si="4"/>
        <v>4.0669813001201059E-2</v>
      </c>
      <c r="G39" s="8">
        <f t="shared" si="6"/>
        <v>0.61803398874989479</v>
      </c>
      <c r="H39" s="8">
        <f t="shared" si="7"/>
        <v>22.69324234658227</v>
      </c>
      <c r="I39" s="7">
        <f t="shared" si="5"/>
        <v>4.0289123473051758</v>
      </c>
      <c r="J39" s="14">
        <f t="shared" si="10"/>
        <v>16.115649389220703</v>
      </c>
      <c r="K39" s="14">
        <f t="shared" si="9"/>
        <v>4.4218686969563628</v>
      </c>
      <c r="N39" s="21"/>
      <c r="O39" s="68"/>
      <c r="P39" s="69"/>
      <c r="Q39" s="70"/>
      <c r="R39" s="21"/>
      <c r="S39" s="21"/>
      <c r="T39" s="21"/>
      <c r="U39" s="21"/>
    </row>
    <row r="40" spans="1:21" ht="12.95" customHeight="1" x14ac:dyDescent="0.2">
      <c r="A40" s="13">
        <v>1.0499999999999829</v>
      </c>
      <c r="B40" s="7">
        <f t="shared" si="0"/>
        <v>6.1999999999999318</v>
      </c>
      <c r="C40" s="7">
        <f t="shared" si="1"/>
        <v>4.304999999999894</v>
      </c>
      <c r="D40" s="8">
        <f t="shared" si="2"/>
        <v>2.3478713763747412</v>
      </c>
      <c r="E40" s="8">
        <f t="shared" si="3"/>
        <v>6.6957427527494824</v>
      </c>
      <c r="F40" s="8">
        <f t="shared" si="4"/>
        <v>4.0818069620054111E-2</v>
      </c>
      <c r="G40" s="8">
        <f t="shared" si="6"/>
        <v>0.64294584767793328</v>
      </c>
      <c r="H40" s="8">
        <f t="shared" si="7"/>
        <v>22.760227770159922</v>
      </c>
      <c r="I40" s="7">
        <f t="shared" si="5"/>
        <v>4.1214391280525504</v>
      </c>
      <c r="J40" s="14">
        <f t="shared" si="10"/>
        <v>17.742795446265792</v>
      </c>
      <c r="K40" s="14">
        <f t="shared" si="9"/>
        <v>4.4579725741287195</v>
      </c>
      <c r="L40" s="52"/>
      <c r="N40" s="21"/>
      <c r="O40" s="23"/>
      <c r="P40" s="23"/>
      <c r="Q40" s="23"/>
      <c r="R40" s="21"/>
      <c r="S40" s="21"/>
      <c r="T40" s="21"/>
      <c r="U40" s="21"/>
    </row>
    <row r="41" spans="1:21" x14ac:dyDescent="0.2">
      <c r="A41" s="13">
        <v>1.0999999999999943</v>
      </c>
      <c r="B41" s="7">
        <f t="shared" ref="B41:B46" si="20">$D$5+2*$D$6*A41</f>
        <v>6.3999999999999773</v>
      </c>
      <c r="C41" s="7">
        <f t="shared" ref="C41:C46" si="21">($D$5+B41)/2*A41</f>
        <v>4.6199999999999637</v>
      </c>
      <c r="D41" s="8">
        <f t="shared" ref="D41:D46" si="22">A41*SQRT((1+$D$6^2))</f>
        <v>2.4596747752497561</v>
      </c>
      <c r="E41" s="8">
        <f t="shared" ref="E41:E46" si="23">$D$5+2*D41</f>
        <v>6.9193495504995122</v>
      </c>
      <c r="F41" s="8">
        <f t="shared" ref="F41:F46" si="24">(($D$5*$G$5^(3/2)+D41*2*$G$6^(3/2))/E41)^(2/3)</f>
        <v>4.0956500769542367E-2</v>
      </c>
      <c r="G41" s="8">
        <f t="shared" ref="G41:G46" si="25">C41/E41</f>
        <v>0.66769281798553493</v>
      </c>
      <c r="H41" s="8">
        <f t="shared" ref="H41:H46" si="26">1/F41*G41^(1/6)</f>
        <v>22.826532257829836</v>
      </c>
      <c r="I41" s="7">
        <f t="shared" ref="I41:I46" si="27">H41*SQRT((G41*$D$7))</f>
        <v>4.2122426402891913</v>
      </c>
      <c r="J41" s="14">
        <f t="shared" ref="J41:J46" si="28">C41*I41</f>
        <v>19.460560998135911</v>
      </c>
      <c r="K41" s="14">
        <f t="shared" si="9"/>
        <v>4.4926710738433053</v>
      </c>
      <c r="N41" s="21"/>
      <c r="O41" s="21"/>
      <c r="P41" s="21"/>
      <c r="Q41" s="21"/>
      <c r="R41" s="21"/>
      <c r="S41" s="21"/>
      <c r="T41" s="21"/>
      <c r="U41" s="21"/>
    </row>
    <row r="42" spans="1:21" x14ac:dyDescent="0.2">
      <c r="A42" s="13">
        <v>1.1500000000000057</v>
      </c>
      <c r="B42" s="7">
        <f t="shared" si="20"/>
        <v>6.6000000000000227</v>
      </c>
      <c r="C42" s="7">
        <f t="shared" si="21"/>
        <v>4.9450000000000376</v>
      </c>
      <c r="D42" s="8">
        <f t="shared" si="22"/>
        <v>2.571478174124771</v>
      </c>
      <c r="E42" s="8">
        <f t="shared" si="23"/>
        <v>7.142956348249542</v>
      </c>
      <c r="F42" s="8">
        <f t="shared" si="24"/>
        <v>4.1086052772924542E-2</v>
      </c>
      <c r="G42" s="8">
        <f t="shared" si="25"/>
        <v>0.69229038494850426</v>
      </c>
      <c r="H42" s="8">
        <f t="shared" si="26"/>
        <v>22.892170068109159</v>
      </c>
      <c r="I42" s="7">
        <f t="shared" si="27"/>
        <v>4.3014630996677914</v>
      </c>
      <c r="J42" s="14">
        <f t="shared" si="28"/>
        <v>21.270735027857391</v>
      </c>
      <c r="K42" s="14">
        <f t="shared" si="9"/>
        <v>4.526079199856377</v>
      </c>
    </row>
    <row r="43" spans="1:21" x14ac:dyDescent="0.2">
      <c r="A43" s="13">
        <v>1.1999999999999886</v>
      </c>
      <c r="B43" s="7">
        <f t="shared" si="20"/>
        <v>6.7999999999999545</v>
      </c>
      <c r="C43" s="7">
        <f t="shared" si="21"/>
        <v>5.279999999999923</v>
      </c>
      <c r="D43" s="8">
        <f t="shared" si="22"/>
        <v>2.6832815729997224</v>
      </c>
      <c r="E43" s="8">
        <f t="shared" si="23"/>
        <v>7.3665631459994447</v>
      </c>
      <c r="F43" s="8">
        <f t="shared" si="24"/>
        <v>4.1207554099085775E-2</v>
      </c>
      <c r="G43" s="8">
        <f t="shared" si="25"/>
        <v>0.71675215366440315</v>
      </c>
      <c r="H43" s="8">
        <f t="shared" si="26"/>
        <v>22.957151326400513</v>
      </c>
      <c r="I43" s="7">
        <f t="shared" si="27"/>
        <v>4.3892224139940836</v>
      </c>
      <c r="J43" s="14">
        <f t="shared" si="28"/>
        <v>23.175094345888425</v>
      </c>
      <c r="K43" s="14">
        <f t="shared" si="9"/>
        <v>4.558298030781275</v>
      </c>
    </row>
    <row r="44" spans="1:21" x14ac:dyDescent="0.2">
      <c r="A44" s="13">
        <v>1.25</v>
      </c>
      <c r="B44" s="7">
        <f t="shared" si="20"/>
        <v>7</v>
      </c>
      <c r="C44" s="7">
        <f t="shared" si="21"/>
        <v>5.625</v>
      </c>
      <c r="D44" s="8">
        <f t="shared" si="22"/>
        <v>2.7950849718747373</v>
      </c>
      <c r="E44" s="8">
        <f t="shared" si="23"/>
        <v>7.5901699437494745</v>
      </c>
      <c r="F44" s="8">
        <f t="shared" si="24"/>
        <v>4.1321733171670809E-2</v>
      </c>
      <c r="G44" s="8">
        <f t="shared" si="25"/>
        <v>0.74109012600333179</v>
      </c>
      <c r="H44" s="8">
        <f t="shared" si="26"/>
        <v>23.021483647415508</v>
      </c>
      <c r="I44" s="7">
        <f t="shared" si="27"/>
        <v>4.475627259747629</v>
      </c>
      <c r="J44" s="14">
        <f t="shared" si="28"/>
        <v>25.175403336080414</v>
      </c>
      <c r="K44" s="14">
        <f t="shared" si="9"/>
        <v>4.5894169081665304</v>
      </c>
    </row>
    <row r="45" spans="1:21" x14ac:dyDescent="0.2">
      <c r="A45" s="13">
        <v>1.2999999999999829</v>
      </c>
      <c r="B45" s="7">
        <f t="shared" si="20"/>
        <v>7.1999999999999318</v>
      </c>
      <c r="C45" s="7">
        <f t="shared" si="21"/>
        <v>5.979999999999877</v>
      </c>
      <c r="D45" s="8">
        <f t="shared" si="22"/>
        <v>2.9068883707496886</v>
      </c>
      <c r="E45" s="8">
        <f t="shared" si="23"/>
        <v>7.8137767414993773</v>
      </c>
      <c r="F45" s="8">
        <f t="shared" si="24"/>
        <v>4.142923304075808E-2</v>
      </c>
      <c r="G45" s="8">
        <f t="shared" si="25"/>
        <v>0.7653149300055867</v>
      </c>
      <c r="H45" s="8">
        <f t="shared" si="26"/>
        <v>23.085173211241276</v>
      </c>
      <c r="I45" s="7">
        <f t="shared" si="27"/>
        <v>4.5607715449432114</v>
      </c>
      <c r="J45" s="14">
        <f t="shared" si="28"/>
        <v>27.273413838759843</v>
      </c>
      <c r="K45" s="14">
        <f t="shared" si="9"/>
        <v>4.619515208074251</v>
      </c>
    </row>
    <row r="46" spans="1:21" x14ac:dyDescent="0.2">
      <c r="A46" s="13">
        <v>1.3499999999999943</v>
      </c>
      <c r="B46" s="7">
        <f t="shared" si="20"/>
        <v>7.3999999999999773</v>
      </c>
      <c r="C46" s="7">
        <f t="shared" si="21"/>
        <v>6.344999999999958</v>
      </c>
      <c r="D46" s="8">
        <f t="shared" si="22"/>
        <v>3.0186917696247035</v>
      </c>
      <c r="E46" s="8">
        <f t="shared" si="23"/>
        <v>8.037383539249408</v>
      </c>
      <c r="F46" s="8">
        <f t="shared" si="24"/>
        <v>4.1530623544081824E-2</v>
      </c>
      <c r="G46" s="8">
        <f t="shared" si="25"/>
        <v>0.78943601098728977</v>
      </c>
      <c r="H46" s="8">
        <f t="shared" si="26"/>
        <v>23.148225470316085</v>
      </c>
      <c r="I46" s="7">
        <f t="shared" si="27"/>
        <v>4.6447383979010413</v>
      </c>
      <c r="J46" s="14">
        <f t="shared" si="28"/>
        <v>29.470865134681912</v>
      </c>
      <c r="K46" s="14">
        <f t="shared" si="9"/>
        <v>4.6486637882298938</v>
      </c>
    </row>
  </sheetData>
  <pageMargins left="0.98425196850393704" right="0.59055118110236227" top="0.98425196850393704" bottom="0.59055118110236227" header="0.51181102362204722" footer="0.51181102362204722"/>
  <pageSetup paperSize="9" scale="90" orientation="portrait" r:id="rId1"/>
  <headerFooter alignWithMargins="0">
    <oddHeader>&amp;CDSJ MVN Sběř, rekonstrukce a zkapacitnění BP
&amp;8F. Hydrotechnické výpočty</oddHeader>
    <oddFooter>&amp;C&amp;P/&amp;N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>
      <selection activeCell="P38" sqref="P38"/>
    </sheetView>
  </sheetViews>
  <sheetFormatPr defaultRowHeight="12.75" x14ac:dyDescent="0.2"/>
  <cols>
    <col min="1" max="1" width="13.5703125" customWidth="1"/>
  </cols>
  <sheetData/>
  <pageMargins left="0.98425196850393704" right="0.78740157480314965" top="0.98425196850393704" bottom="0.59055118110236227" header="0.51181102362204722" footer="0.51181102362204722"/>
  <pageSetup paperSize="9" orientation="landscape" r:id="rId1"/>
  <headerFooter alignWithMargins="0">
    <oddHeader>&amp;CDSJ MVN Sběř, rekonstrukce a zkapacitnění BP
&amp;8F. Hydrotechnické výpočty</oddHeader>
    <oddFooter>&amp;C&amp;P/&amp;N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showGridLines="0" workbookViewId="0">
      <selection activeCell="F36" sqref="F36"/>
    </sheetView>
  </sheetViews>
  <sheetFormatPr defaultRowHeight="12.75" x14ac:dyDescent="0.2"/>
  <cols>
    <col min="1" max="1" width="4.140625" customWidth="1"/>
    <col min="2" max="2" width="7.42578125" customWidth="1"/>
    <col min="3" max="6" width="10.7109375" customWidth="1"/>
    <col min="7" max="7" width="15.7109375" customWidth="1"/>
    <col min="8" max="8" width="8.85546875" customWidth="1"/>
    <col min="9" max="9" width="8.7109375" customWidth="1"/>
  </cols>
  <sheetData>
    <row r="1" spans="1:8" ht="17.25" customHeight="1" x14ac:dyDescent="0.25">
      <c r="A1" s="33" t="s">
        <v>63</v>
      </c>
    </row>
    <row r="2" spans="1:8" ht="17.25" customHeight="1" x14ac:dyDescent="0.25">
      <c r="A2" s="36"/>
    </row>
    <row r="3" spans="1:8" ht="14.25" x14ac:dyDescent="0.2">
      <c r="A3" s="73" t="s">
        <v>67</v>
      </c>
      <c r="G3" s="74">
        <v>251.4</v>
      </c>
      <c r="H3" s="34" t="s">
        <v>33</v>
      </c>
    </row>
    <row r="4" spans="1:8" ht="21" customHeight="1" x14ac:dyDescent="0.2">
      <c r="A4" s="73" t="s">
        <v>68</v>
      </c>
      <c r="G4" s="74">
        <v>251.4</v>
      </c>
      <c r="H4" s="34" t="s">
        <v>33</v>
      </c>
    </row>
    <row r="5" spans="1:8" ht="14.25" x14ac:dyDescent="0.2">
      <c r="A5" s="73"/>
    </row>
    <row r="6" spans="1:8" ht="13.5" thickBot="1" x14ac:dyDescent="0.25"/>
    <row r="7" spans="1:8" ht="30.75" customHeight="1" x14ac:dyDescent="0.2">
      <c r="C7" s="105" t="s">
        <v>62</v>
      </c>
      <c r="D7" s="107" t="s">
        <v>36</v>
      </c>
      <c r="E7" s="126" t="s">
        <v>64</v>
      </c>
      <c r="F7" s="126" t="s">
        <v>65</v>
      </c>
      <c r="G7" s="128" t="s">
        <v>66</v>
      </c>
    </row>
    <row r="8" spans="1:8" ht="13.5" thickBot="1" x14ac:dyDescent="0.25">
      <c r="A8" s="52"/>
      <c r="C8" s="106"/>
      <c r="D8" s="108"/>
      <c r="E8" s="127"/>
      <c r="F8" s="127"/>
      <c r="G8" s="129"/>
    </row>
    <row r="9" spans="1:8" ht="13.5" thickTop="1" x14ac:dyDescent="0.2">
      <c r="C9" s="11">
        <f>'MVN Sběř - BP návrh'!C23</f>
        <v>251.4</v>
      </c>
      <c r="D9" s="9">
        <f>C9-$G$3</f>
        <v>0</v>
      </c>
      <c r="E9" s="9">
        <f>'MVN Sběř - BP návrh'!E23</f>
        <v>0</v>
      </c>
      <c r="F9" s="9">
        <f>'MVN Sběř - koryto od BP'!J19</f>
        <v>0</v>
      </c>
      <c r="G9" s="12">
        <f>E9</f>
        <v>0</v>
      </c>
    </row>
    <row r="10" spans="1:8" x14ac:dyDescent="0.2">
      <c r="C10" s="11">
        <f>'MVN Sběř - BP návrh'!C24</f>
        <v>251.45</v>
      </c>
      <c r="D10" s="9">
        <f t="shared" ref="D10:D36" si="0">C10-$G$3</f>
        <v>4.9999999999982947E-2</v>
      </c>
      <c r="E10" s="9">
        <f>'MVN Sběř - BP návrh'!E24</f>
        <v>7.5769764748176774E-2</v>
      </c>
      <c r="F10" s="9">
        <f>'MVN Sběř - koryto od BP'!J20</f>
        <v>9.7845197422886915E-2</v>
      </c>
      <c r="G10" s="14">
        <f t="shared" ref="G10:G36" si="1">E10</f>
        <v>7.5769764748176774E-2</v>
      </c>
    </row>
    <row r="11" spans="1:8" x14ac:dyDescent="0.2">
      <c r="C11" s="11">
        <f>'MVN Sběř - BP návrh'!C25</f>
        <v>251.5</v>
      </c>
      <c r="D11" s="9">
        <f t="shared" si="0"/>
        <v>9.9999999999994316E-2</v>
      </c>
      <c r="E11" s="9">
        <f>'MVN Sběř - BP návrh'!E25</f>
        <v>0.21851140016024706</v>
      </c>
      <c r="F11" s="9">
        <f>'MVN Sběř - koryto od BP'!J21</f>
        <v>0.30225465319327333</v>
      </c>
      <c r="G11" s="14">
        <f t="shared" si="1"/>
        <v>0.21851140016024706</v>
      </c>
    </row>
    <row r="12" spans="1:8" x14ac:dyDescent="0.2">
      <c r="C12" s="11">
        <f>'MVN Sběř - BP návrh'!C26</f>
        <v>251.55</v>
      </c>
      <c r="D12" s="9">
        <f t="shared" si="0"/>
        <v>0.15000000000000568</v>
      </c>
      <c r="E12" s="9">
        <f>'MVN Sběř - BP návrh'!E26</f>
        <v>0.40915090339631394</v>
      </c>
      <c r="F12" s="9">
        <f>'MVN Sběř - koryto od BP'!J22</f>
        <v>0.58436083113424875</v>
      </c>
      <c r="G12" s="14">
        <f t="shared" si="1"/>
        <v>0.40915090339631394</v>
      </c>
    </row>
    <row r="13" spans="1:8" x14ac:dyDescent="0.2">
      <c r="C13" s="11">
        <f>'MVN Sběř - BP návrh'!C27</f>
        <v>251.6</v>
      </c>
      <c r="D13" s="9">
        <f t="shared" si="0"/>
        <v>0.19999999999998863</v>
      </c>
      <c r="E13" s="9">
        <f>'MVN Sběř - BP návrh'!E27</f>
        <v>0.64181447786718437</v>
      </c>
      <c r="F13" s="9">
        <f>'MVN Sběř - koryto od BP'!J23</f>
        <v>0.93557754404972915</v>
      </c>
      <c r="G13" s="14">
        <f t="shared" si="1"/>
        <v>0.64181447786718437</v>
      </c>
    </row>
    <row r="14" spans="1:8" x14ac:dyDescent="0.2">
      <c r="C14" s="11">
        <f>'MVN Sběř - BP návrh'!C28</f>
        <v>251.65</v>
      </c>
      <c r="D14" s="9">
        <f t="shared" si="0"/>
        <v>0.25</v>
      </c>
      <c r="E14" s="9">
        <f>'MVN Sběř - BP návrh'!E28</f>
        <v>0.91357342685194187</v>
      </c>
      <c r="F14" s="9">
        <f>'MVN Sběř - koryto od BP'!J24</f>
        <v>1.3527293677032501</v>
      </c>
      <c r="G14" s="14">
        <f t="shared" si="1"/>
        <v>0.91357342685194187</v>
      </c>
    </row>
    <row r="15" spans="1:8" x14ac:dyDescent="0.2">
      <c r="C15" s="11">
        <f>'MVN Sběř - BP návrh'!C29</f>
        <v>251.7</v>
      </c>
      <c r="D15" s="9">
        <f t="shared" si="0"/>
        <v>0.29999999999998295</v>
      </c>
      <c r="E15" s="9">
        <f>'MVN Sběř - BP návrh'!E29</f>
        <v>1.2227584291264271</v>
      </c>
      <c r="F15" s="9">
        <f>'MVN Sběř - koryto od BP'!J25</f>
        <v>1.8349460898754433</v>
      </c>
      <c r="G15" s="14">
        <f t="shared" si="1"/>
        <v>1.2227584291264271</v>
      </c>
    </row>
    <row r="16" spans="1:8" x14ac:dyDescent="0.2">
      <c r="C16" s="11">
        <f>'MVN Sběř - BP návrh'!C30</f>
        <v>251.75</v>
      </c>
      <c r="D16" s="9">
        <f t="shared" si="0"/>
        <v>0.34999999999999432</v>
      </c>
      <c r="E16" s="9">
        <f>'MVN Sběř - BP návrh'!E30</f>
        <v>1.5683669375340299</v>
      </c>
      <c r="F16" s="9">
        <f>'MVN Sběř - koryto od BP'!J26</f>
        <v>2.3825105264228066</v>
      </c>
      <c r="G16" s="14">
        <f t="shared" si="1"/>
        <v>1.5683669375340299</v>
      </c>
    </row>
    <row r="17" spans="3:7" x14ac:dyDescent="0.2">
      <c r="C17" s="11">
        <f>'MVN Sběř - BP návrh'!C31</f>
        <v>251.8</v>
      </c>
      <c r="D17" s="9">
        <f t="shared" si="0"/>
        <v>0.40000000000000568</v>
      </c>
      <c r="E17" s="9">
        <f>'MVN Sběř - BP návrh'!E31</f>
        <v>1.9497940321993441</v>
      </c>
      <c r="F17" s="9">
        <f>'MVN Sběř - koryto od BP'!J27</f>
        <v>2.9963375117715545</v>
      </c>
      <c r="G17" s="14">
        <f t="shared" si="1"/>
        <v>1.9497940321993441</v>
      </c>
    </row>
    <row r="18" spans="3:7" x14ac:dyDescent="0.2">
      <c r="C18" s="11">
        <f>'MVN Sběř - BP návrh'!C32</f>
        <v>251.85</v>
      </c>
      <c r="D18" s="9">
        <f t="shared" si="0"/>
        <v>0.44999999999998863</v>
      </c>
      <c r="E18" s="9">
        <f>'MVN Sběř - BP návrh'!E32</f>
        <v>2.3666908871353551</v>
      </c>
      <c r="F18" s="9">
        <f>'MVN Sběř - koryto od BP'!J28</f>
        <v>3.677709363844901</v>
      </c>
      <c r="G18" s="14">
        <f t="shared" si="1"/>
        <v>2.3666908871353551</v>
      </c>
    </row>
    <row r="19" spans="3:7" x14ac:dyDescent="0.2">
      <c r="C19" s="11">
        <f>'MVN Sběř - BP návrh'!C33</f>
        <v>251.9</v>
      </c>
      <c r="D19" s="9">
        <f t="shared" si="0"/>
        <v>0.5</v>
      </c>
      <c r="E19" s="9">
        <f>'MVN Sběř - BP návrh'!E33</f>
        <v>2.8188827574058486</v>
      </c>
      <c r="F19" s="9">
        <f>'MVN Sběř - koryto od BP'!J29</f>
        <v>4.428130491052384</v>
      </c>
      <c r="G19" s="14">
        <f t="shared" si="1"/>
        <v>2.8188827574058486</v>
      </c>
    </row>
    <row r="20" spans="3:7" x14ac:dyDescent="0.2">
      <c r="C20" s="11">
        <f>'MVN Sběř - BP návrh'!C34</f>
        <v>251.929</v>
      </c>
      <c r="D20" s="9">
        <f t="shared" si="0"/>
        <v>0.52899999999999636</v>
      </c>
      <c r="E20" s="9">
        <f>'MVN Sběř - BP návrh'!E34</f>
        <v>3.0973018596986668</v>
      </c>
      <c r="F20" s="9">
        <f>'MVN Sběř - koryto od BP'!J30</f>
        <v>4.8956560670543512</v>
      </c>
      <c r="G20" s="14">
        <f t="shared" si="1"/>
        <v>3.0973018596986668</v>
      </c>
    </row>
    <row r="21" spans="3:7" x14ac:dyDescent="0.2">
      <c r="C21" s="11">
        <f>'MVN Sběř - BP návrh'!C35</f>
        <v>252</v>
      </c>
      <c r="D21" s="9">
        <f t="shared" si="0"/>
        <v>0.59999999999999432</v>
      </c>
      <c r="E21" s="9">
        <f>'MVN Sběř - BP návrh'!E35</f>
        <v>3.8290348695199339</v>
      </c>
      <c r="F21" s="9">
        <f>'MVN Sběř - koryto od BP'!J31</f>
        <v>6.1427733156990216</v>
      </c>
      <c r="G21" s="14">
        <f t="shared" si="1"/>
        <v>3.8290348695199339</v>
      </c>
    </row>
    <row r="22" spans="3:7" x14ac:dyDescent="0.2">
      <c r="C22" s="11">
        <f>'MVN Sběř - BP návrh'!C36</f>
        <v>252.042</v>
      </c>
      <c r="D22" s="9">
        <f t="shared" si="0"/>
        <v>0.64199999999999591</v>
      </c>
      <c r="E22" s="9">
        <f>'MVN Sběř - BP návrh'!E36</f>
        <v>4.2954579777663255</v>
      </c>
      <c r="F22" s="9">
        <f>'MVN Sběř - koryto od BP'!J32</f>
        <v>6.9506056093841639</v>
      </c>
      <c r="G22" s="14">
        <f t="shared" si="1"/>
        <v>4.2954579777663255</v>
      </c>
    </row>
    <row r="23" spans="3:7" x14ac:dyDescent="0.2">
      <c r="C23" s="11">
        <f>'MVN Sběř - BP návrh'!C37</f>
        <v>252.1</v>
      </c>
      <c r="D23" s="9">
        <f t="shared" si="0"/>
        <v>0.69999999999998863</v>
      </c>
      <c r="E23" s="9">
        <f>'MVN Sběř - BP návrh'!E37</f>
        <v>4.9807849405488902</v>
      </c>
      <c r="F23" s="9">
        <f>'MVN Sběř - koryto od BP'!J33</f>
        <v>8.1542438145847242</v>
      </c>
      <c r="G23" s="14">
        <f t="shared" si="1"/>
        <v>4.9807849405488902</v>
      </c>
    </row>
    <row r="24" spans="3:7" x14ac:dyDescent="0.2">
      <c r="C24" s="11">
        <f>'MVN Sběř - BP návrh'!C38</f>
        <v>252.15</v>
      </c>
      <c r="D24" s="9">
        <f t="shared" si="0"/>
        <v>0.75</v>
      </c>
      <c r="E24" s="9">
        <f>'MVN Sběř - BP návrh'!E38</f>
        <v>5.6101698253038652</v>
      </c>
      <c r="F24" s="9">
        <f>'MVN Sběř - koryto od BP'!J34</f>
        <v>9.2758258488948471</v>
      </c>
      <c r="G24" s="14">
        <f t="shared" si="1"/>
        <v>5.6101698253038652</v>
      </c>
    </row>
    <row r="25" spans="3:7" x14ac:dyDescent="0.2">
      <c r="C25" s="11">
        <f>'MVN Sběř - BP návrh'!C39</f>
        <v>252.1935</v>
      </c>
      <c r="D25" s="9">
        <f t="shared" si="0"/>
        <v>0.79349999999999454</v>
      </c>
      <c r="E25" s="9">
        <f>'MVN Sběř - BP návrh'!E39</f>
        <v>6.18698148437133</v>
      </c>
      <c r="F25" s="9">
        <f>'MVN Sběř - koryto od BP'!J35</f>
        <v>10.316352379073365</v>
      </c>
      <c r="G25" s="14">
        <f t="shared" si="1"/>
        <v>6.18698148437133</v>
      </c>
    </row>
    <row r="26" spans="3:7" x14ac:dyDescent="0.2">
      <c r="C26" s="11">
        <f>'MVN Sběř - BP návrh'!C40</f>
        <v>252.25</v>
      </c>
      <c r="D26" s="9">
        <f t="shared" si="0"/>
        <v>0.84999999999999432</v>
      </c>
      <c r="E26" s="9">
        <f>'MVN Sběř - BP návrh'!E40</f>
        <v>6.9770839333670676</v>
      </c>
      <c r="F26" s="9">
        <f>'MVN Sběř - koryto od BP'!J36</f>
        <v>11.75986690778695</v>
      </c>
      <c r="G26" s="14">
        <f t="shared" si="1"/>
        <v>6.9770839333670676</v>
      </c>
    </row>
    <row r="27" spans="3:7" x14ac:dyDescent="0.2">
      <c r="C27" s="80">
        <f>'MVN Sběř - BP návrh'!C41</f>
        <v>252.31200000000001</v>
      </c>
      <c r="D27" s="81">
        <f t="shared" si="0"/>
        <v>0.91200000000000614</v>
      </c>
      <c r="E27" s="81">
        <f>'MVN Sběř - BP návrh'!E41</f>
        <v>7.8977254442754283</v>
      </c>
      <c r="F27" s="81">
        <f>'MVN Sběř - koryto od BP'!J37</f>
        <v>13.4664809997525</v>
      </c>
      <c r="G27" s="82">
        <f t="shared" si="1"/>
        <v>7.8977254442754283</v>
      </c>
    </row>
    <row r="28" spans="3:7" x14ac:dyDescent="0.2">
      <c r="C28" s="11">
        <f>'MVN Sběř - BP návrh'!C42</f>
        <v>252.35</v>
      </c>
      <c r="D28" s="9">
        <f t="shared" si="0"/>
        <v>0.94999999999998863</v>
      </c>
      <c r="E28" s="9">
        <f>'MVN Sběř - BP návrh'!E42</f>
        <v>8.489952391959978</v>
      </c>
      <c r="F28" s="9">
        <f>'MVN Sběř - koryto od BP'!J38</f>
        <v>14.577322112199267</v>
      </c>
      <c r="G28" s="14">
        <f t="shared" si="1"/>
        <v>8.489952391959978</v>
      </c>
    </row>
    <row r="29" spans="3:7" x14ac:dyDescent="0.2">
      <c r="C29" s="11">
        <f>'MVN Sběř - BP návrh'!C43</f>
        <v>252.4</v>
      </c>
      <c r="D29" s="9">
        <f t="shared" si="0"/>
        <v>1</v>
      </c>
      <c r="E29" s="9">
        <f>'MVN Sběř - BP návrh'!E43</f>
        <v>9.3018385279470426</v>
      </c>
      <c r="F29" s="9">
        <f>'MVN Sběř - koryto od BP'!J39</f>
        <v>16.115649389220703</v>
      </c>
      <c r="G29" s="14">
        <f t="shared" si="1"/>
        <v>9.3018385279470426</v>
      </c>
    </row>
    <row r="30" spans="3:7" x14ac:dyDescent="0.2">
      <c r="C30" s="11">
        <f>'MVN Sběř - BP návrh'!C44</f>
        <v>252.45</v>
      </c>
      <c r="D30" s="9">
        <f t="shared" si="0"/>
        <v>1.0499999999999829</v>
      </c>
      <c r="E30" s="9">
        <f>'MVN Sběř - BP návrh'!E44</f>
        <v>10.151098772164715</v>
      </c>
      <c r="F30" s="9">
        <f>'MVN Sběř - koryto od BP'!J40</f>
        <v>17.742795446265792</v>
      </c>
      <c r="G30" s="14">
        <f t="shared" si="1"/>
        <v>10.151098772164715</v>
      </c>
    </row>
    <row r="31" spans="3:7" x14ac:dyDescent="0.2">
      <c r="C31" s="11">
        <f>'MVN Sběř - BP návrh'!C45</f>
        <v>252.5</v>
      </c>
      <c r="D31" s="9">
        <f t="shared" si="0"/>
        <v>1.0999999999999943</v>
      </c>
      <c r="E31" s="9">
        <f>'MVN Sběř - BP návrh'!E45</f>
        <v>11.038048053528202</v>
      </c>
      <c r="F31" s="9">
        <f>'MVN Sběř - koryto od BP'!J41</f>
        <v>19.460560998135911</v>
      </c>
      <c r="G31" s="14">
        <f t="shared" si="1"/>
        <v>11.038048053528202</v>
      </c>
    </row>
    <row r="32" spans="3:7" ht="15" customHeight="1" x14ac:dyDescent="0.2">
      <c r="C32" s="11">
        <f>'MVN Sběř - BP návrh'!C46</f>
        <v>252.55</v>
      </c>
      <c r="D32" s="9">
        <f t="shared" si="0"/>
        <v>1.1500000000000057</v>
      </c>
      <c r="E32" s="9">
        <f>'MVN Sběř - BP návrh'!E46</f>
        <v>11.963007551897331</v>
      </c>
      <c r="F32" s="9">
        <f>'MVN Sběř - koryto od BP'!J42</f>
        <v>21.270735027857391</v>
      </c>
      <c r="G32" s="14">
        <f t="shared" si="1"/>
        <v>11.963007551897331</v>
      </c>
    </row>
    <row r="33" spans="2:9" ht="15" customHeight="1" x14ac:dyDescent="0.2">
      <c r="C33" s="11">
        <f>'MVN Sběř - BP návrh'!C47</f>
        <v>252.6</v>
      </c>
      <c r="D33" s="9">
        <f t="shared" si="0"/>
        <v>1.1999999999999886</v>
      </c>
      <c r="E33" s="9">
        <f>'MVN Sběř - BP návrh'!E47</f>
        <v>12.926303393623185</v>
      </c>
      <c r="F33" s="9">
        <f>'MVN Sběř - koryto od BP'!J43</f>
        <v>23.175094345888425</v>
      </c>
      <c r="G33" s="14">
        <f t="shared" si="1"/>
        <v>12.926303393623185</v>
      </c>
    </row>
    <row r="34" spans="2:9" ht="15" customHeight="1" x14ac:dyDescent="0.2">
      <c r="C34" s="11">
        <f>'MVN Sběř - BP návrh'!C48</f>
        <v>252.65</v>
      </c>
      <c r="D34" s="9">
        <f t="shared" si="0"/>
        <v>1.25</v>
      </c>
      <c r="E34" s="9">
        <f>'MVN Sběř - BP návrh'!E48</f>
        <v>13.928265578716182</v>
      </c>
      <c r="F34" s="9">
        <f>'MVN Sběř - koryto od BP'!J44</f>
        <v>25.175403336080414</v>
      </c>
      <c r="G34" s="14">
        <f t="shared" si="1"/>
        <v>13.928265578716182</v>
      </c>
    </row>
    <row r="35" spans="2:9" ht="15" customHeight="1" x14ac:dyDescent="0.2">
      <c r="C35" s="11">
        <f>'MVN Sběř - BP návrh'!C49</f>
        <v>252.7</v>
      </c>
      <c r="D35" s="9">
        <f t="shared" si="0"/>
        <v>1.2999999999999829</v>
      </c>
      <c r="E35" s="7">
        <f>'MVN Sběř - BP návrh'!E49</f>
        <v>14.969227093473771</v>
      </c>
      <c r="F35" s="9">
        <f>'MVN Sběř - koryto od BP'!J45</f>
        <v>27.273413838759843</v>
      </c>
      <c r="G35" s="14">
        <f t="shared" si="1"/>
        <v>14.969227093473771</v>
      </c>
    </row>
    <row r="36" spans="2:9" ht="15" customHeight="1" thickBot="1" x14ac:dyDescent="0.25">
      <c r="C36" s="78">
        <f>'MVN Sběř - BP návrh'!C50</f>
        <v>252.75</v>
      </c>
      <c r="D36" s="79">
        <f t="shared" si="0"/>
        <v>1.3499999999999943</v>
      </c>
      <c r="E36" s="16">
        <f>'MVN Sběř - BP návrh'!E50</f>
        <v>16.04952317284679</v>
      </c>
      <c r="F36" s="79">
        <f>'MVN Sběř - koryto od BP'!J46</f>
        <v>29.470865134681912</v>
      </c>
      <c r="G36" s="17">
        <f t="shared" si="1"/>
        <v>16.04952317284679</v>
      </c>
    </row>
    <row r="37" spans="2:9" ht="15" customHeight="1" x14ac:dyDescent="0.2">
      <c r="B37" s="23"/>
      <c r="G37" s="67"/>
      <c r="H37" s="67"/>
      <c r="I37" s="67"/>
    </row>
    <row r="38" spans="2:9" ht="12.75" customHeight="1" thickBot="1" x14ac:dyDescent="0.25">
      <c r="G38" s="67"/>
      <c r="H38" s="67"/>
      <c r="I38" s="67"/>
    </row>
    <row r="39" spans="2:9" ht="12.75" customHeight="1" x14ac:dyDescent="0.2">
      <c r="B39" s="117" t="s">
        <v>60</v>
      </c>
      <c r="C39" s="118"/>
      <c r="D39" s="118"/>
      <c r="E39" s="118"/>
      <c r="F39" s="118"/>
      <c r="G39" s="118"/>
      <c r="H39" s="119"/>
      <c r="I39" s="67"/>
    </row>
    <row r="40" spans="2:9" ht="12.75" customHeight="1" x14ac:dyDescent="0.2">
      <c r="B40" s="120"/>
      <c r="C40" s="121"/>
      <c r="D40" s="121"/>
      <c r="E40" s="121"/>
      <c r="F40" s="121"/>
      <c r="G40" s="121"/>
      <c r="H40" s="122"/>
      <c r="I40" s="67"/>
    </row>
    <row r="41" spans="2:9" ht="12.75" customHeight="1" x14ac:dyDescent="0.2">
      <c r="B41" s="120"/>
      <c r="C41" s="121"/>
      <c r="D41" s="121"/>
      <c r="E41" s="121"/>
      <c r="F41" s="121"/>
      <c r="G41" s="121"/>
      <c r="H41" s="122"/>
      <c r="I41" s="67"/>
    </row>
    <row r="42" spans="2:9" ht="12.75" customHeight="1" x14ac:dyDescent="0.2">
      <c r="B42" s="120"/>
      <c r="C42" s="121"/>
      <c r="D42" s="121"/>
      <c r="E42" s="121"/>
      <c r="F42" s="121"/>
      <c r="G42" s="121"/>
      <c r="H42" s="122"/>
      <c r="I42" s="67"/>
    </row>
    <row r="43" spans="2:9" ht="12.75" customHeight="1" thickBot="1" x14ac:dyDescent="0.25">
      <c r="B43" s="123"/>
      <c r="C43" s="124"/>
      <c r="D43" s="124"/>
      <c r="E43" s="124"/>
      <c r="F43" s="124"/>
      <c r="G43" s="124"/>
      <c r="H43" s="125"/>
      <c r="I43" s="67"/>
    </row>
    <row r="44" spans="2:9" ht="12.75" customHeight="1" x14ac:dyDescent="0.2">
      <c r="B44" s="67"/>
      <c r="C44" s="67"/>
      <c r="D44" s="67"/>
      <c r="E44" s="21"/>
      <c r="F44" s="21"/>
      <c r="G44" s="67"/>
      <c r="H44" s="67"/>
      <c r="I44" s="67"/>
    </row>
    <row r="45" spans="2:9" ht="12.75" customHeight="1" x14ac:dyDescent="0.2">
      <c r="B45" s="67"/>
      <c r="C45" s="67"/>
      <c r="D45" s="67"/>
      <c r="E45" s="21"/>
      <c r="F45" s="21"/>
      <c r="G45" s="67"/>
      <c r="H45" s="67"/>
      <c r="I45" s="67"/>
    </row>
    <row r="46" spans="2:9" ht="12.75" customHeight="1" x14ac:dyDescent="0.2">
      <c r="B46" s="67"/>
      <c r="C46" s="67"/>
      <c r="D46" s="67"/>
      <c r="E46" s="21"/>
      <c r="F46" s="21"/>
      <c r="G46" s="67"/>
      <c r="H46" s="67"/>
      <c r="I46" s="67"/>
    </row>
    <row r="47" spans="2:9" ht="12.75" customHeight="1" x14ac:dyDescent="0.2">
      <c r="B47" s="67"/>
      <c r="C47" s="67"/>
      <c r="D47" s="67"/>
      <c r="E47" s="21"/>
      <c r="F47" s="21"/>
      <c r="G47" s="67"/>
      <c r="H47" s="67"/>
      <c r="I47" s="67"/>
    </row>
    <row r="48" spans="2:9" ht="12.75" customHeight="1" x14ac:dyDescent="0.2">
      <c r="B48" s="67"/>
      <c r="C48" s="67"/>
      <c r="D48" s="67"/>
      <c r="E48" s="21"/>
      <c r="F48" s="21"/>
      <c r="G48" s="67"/>
      <c r="H48" s="67"/>
      <c r="I48" s="67"/>
    </row>
    <row r="49" spans="2:9" ht="12.75" customHeight="1" x14ac:dyDescent="0.2">
      <c r="B49" s="67"/>
      <c r="C49" s="67"/>
      <c r="D49" s="67"/>
      <c r="E49" s="21"/>
      <c r="F49" s="21"/>
      <c r="G49" s="67"/>
      <c r="H49" s="67"/>
      <c r="I49" s="67"/>
    </row>
    <row r="50" spans="2:9" ht="12.75" customHeight="1" x14ac:dyDescent="0.2">
      <c r="B50" s="67"/>
      <c r="C50" s="67"/>
      <c r="D50" s="67"/>
      <c r="E50" s="21"/>
      <c r="F50" s="21"/>
      <c r="G50" s="21"/>
      <c r="H50" s="21"/>
    </row>
    <row r="51" spans="2:9" ht="12.75" customHeight="1" x14ac:dyDescent="0.2">
      <c r="B51" s="67"/>
      <c r="C51" s="67"/>
      <c r="D51" s="67"/>
      <c r="E51" s="21"/>
      <c r="F51" s="21"/>
      <c r="G51" s="21"/>
      <c r="H51" s="21"/>
    </row>
    <row r="52" spans="2:9" ht="13.5" customHeight="1" x14ac:dyDescent="0.2">
      <c r="B52" s="67"/>
      <c r="C52" s="67"/>
      <c r="D52" s="67"/>
      <c r="E52" s="21"/>
      <c r="F52" s="21"/>
      <c r="G52" s="21"/>
      <c r="H52" s="21"/>
    </row>
    <row r="53" spans="2:9" x14ac:dyDescent="0.2">
      <c r="B53" s="21"/>
      <c r="C53" s="21"/>
      <c r="D53" s="21"/>
      <c r="E53" s="21"/>
      <c r="F53" s="21"/>
      <c r="G53" s="21"/>
      <c r="H53" s="21"/>
    </row>
  </sheetData>
  <mergeCells count="6">
    <mergeCell ref="B39:H43"/>
    <mergeCell ref="C7:C8"/>
    <mergeCell ref="D7:D8"/>
    <mergeCell ref="E7:E8"/>
    <mergeCell ref="F7:F8"/>
    <mergeCell ref="G7:G8"/>
  </mergeCells>
  <pageMargins left="0.98425196850393704" right="0.78740157480314965" top="0.98425196850393704" bottom="0.59055118110236227" header="0.51181102362204722" footer="0.51181102362204722"/>
  <pageSetup paperSize="9" scale="90" orientation="portrait" r:id="rId1"/>
  <headerFooter alignWithMargins="0">
    <oddHeader>&amp;CDSJ MVN Sběř, rekonstrukce a zkapacitnění BP
&amp;8F. Hydrotechnické výpočty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34"/>
  <sheetViews>
    <sheetView showGridLines="0" tabSelected="1" topLeftCell="A88" zoomScale="80" zoomScaleNormal="80" workbookViewId="0">
      <selection activeCell="P90" sqref="P90"/>
    </sheetView>
  </sheetViews>
  <sheetFormatPr defaultRowHeight="14.25" x14ac:dyDescent="0.2"/>
  <cols>
    <col min="1" max="1" width="1.42578125" style="87" customWidth="1"/>
    <col min="2" max="4" width="9.140625" style="87"/>
    <col min="5" max="5" width="10.140625" style="87" customWidth="1"/>
    <col min="6" max="9" width="9.140625" style="87"/>
    <col min="10" max="10" width="11.140625" style="87" customWidth="1"/>
    <col min="11" max="16384" width="9.140625" style="87"/>
  </cols>
  <sheetData>
    <row r="1" spans="1:12" ht="18" x14ac:dyDescent="0.25">
      <c r="A1" s="86"/>
      <c r="B1" s="86" t="s">
        <v>197</v>
      </c>
    </row>
    <row r="3" spans="1:12" x14ac:dyDescent="0.2">
      <c r="B3" s="87" t="s">
        <v>86</v>
      </c>
    </row>
    <row r="4" spans="1:12" x14ac:dyDescent="0.2">
      <c r="B4" s="87" t="s">
        <v>87</v>
      </c>
    </row>
    <row r="6" spans="1:12" ht="18.75" x14ac:dyDescent="0.35">
      <c r="B6" s="87" t="s">
        <v>88</v>
      </c>
    </row>
    <row r="7" spans="1:12" ht="9" customHeight="1" x14ac:dyDescent="0.2"/>
    <row r="8" spans="1:12" ht="18.75" x14ac:dyDescent="0.35">
      <c r="B8" s="87" t="s">
        <v>89</v>
      </c>
      <c r="G8" s="87" t="s">
        <v>90</v>
      </c>
    </row>
    <row r="10" spans="1:12" ht="18.75" x14ac:dyDescent="0.35">
      <c r="B10" s="87" t="s">
        <v>91</v>
      </c>
      <c r="L10" s="88"/>
    </row>
    <row r="11" spans="1:12" ht="9" customHeight="1" x14ac:dyDescent="0.2"/>
    <row r="12" spans="1:12" ht="18.75" x14ac:dyDescent="0.35">
      <c r="B12" s="87" t="s">
        <v>92</v>
      </c>
      <c r="G12" s="87" t="s">
        <v>90</v>
      </c>
    </row>
    <row r="14" spans="1:12" x14ac:dyDescent="0.2">
      <c r="B14" s="87" t="s">
        <v>93</v>
      </c>
    </row>
    <row r="15" spans="1:12" ht="9" customHeight="1" x14ac:dyDescent="0.2"/>
    <row r="16" spans="1:12" ht="18.75" x14ac:dyDescent="0.35">
      <c r="B16" s="87" t="s">
        <v>94</v>
      </c>
      <c r="G16" s="87" t="s">
        <v>90</v>
      </c>
    </row>
    <row r="18" spans="2:7" ht="18.75" x14ac:dyDescent="0.35">
      <c r="B18" s="87" t="s">
        <v>95</v>
      </c>
    </row>
    <row r="19" spans="2:7" ht="9" customHeight="1" x14ac:dyDescent="0.2"/>
    <row r="20" spans="2:7" ht="18.75" x14ac:dyDescent="0.35">
      <c r="B20" s="87" t="s">
        <v>96</v>
      </c>
      <c r="G20" s="87" t="s">
        <v>90</v>
      </c>
    </row>
    <row r="22" spans="2:7" ht="18.75" x14ac:dyDescent="0.35">
      <c r="B22" s="87" t="s">
        <v>97</v>
      </c>
    </row>
    <row r="23" spans="2:7" ht="9" customHeight="1" x14ac:dyDescent="0.2"/>
    <row r="24" spans="2:7" ht="18.75" x14ac:dyDescent="0.35">
      <c r="B24" s="87" t="s">
        <v>98</v>
      </c>
      <c r="G24" s="87" t="s">
        <v>90</v>
      </c>
    </row>
    <row r="26" spans="2:7" ht="18.75" x14ac:dyDescent="0.35">
      <c r="B26" s="87" t="s">
        <v>99</v>
      </c>
    </row>
    <row r="27" spans="2:7" ht="9" customHeight="1" x14ac:dyDescent="0.2"/>
    <row r="28" spans="2:7" ht="18.75" x14ac:dyDescent="0.35">
      <c r="B28" s="87" t="s">
        <v>100</v>
      </c>
      <c r="G28" s="87" t="s">
        <v>90</v>
      </c>
    </row>
    <row r="30" spans="2:7" ht="18.75" x14ac:dyDescent="0.35">
      <c r="B30" s="87" t="s">
        <v>101</v>
      </c>
    </row>
    <row r="31" spans="2:7" ht="9" customHeight="1" x14ac:dyDescent="0.2"/>
    <row r="32" spans="2:7" ht="18.75" x14ac:dyDescent="0.35">
      <c r="B32" s="87" t="s">
        <v>102</v>
      </c>
      <c r="G32" s="87" t="s">
        <v>90</v>
      </c>
    </row>
    <row r="34" spans="2:16" ht="18.75" x14ac:dyDescent="0.35">
      <c r="B34" s="87" t="s">
        <v>103</v>
      </c>
    </row>
    <row r="35" spans="2:16" ht="9" customHeight="1" x14ac:dyDescent="0.2"/>
    <row r="36" spans="2:16" ht="18.75" x14ac:dyDescent="0.35">
      <c r="B36" s="87" t="s">
        <v>104</v>
      </c>
      <c r="G36" s="87" t="s">
        <v>90</v>
      </c>
    </row>
    <row r="40" spans="2:16" ht="18.75" x14ac:dyDescent="0.35">
      <c r="B40" s="87" t="s">
        <v>105</v>
      </c>
      <c r="D40" s="87" t="s">
        <v>106</v>
      </c>
      <c r="E40" s="87" t="s">
        <v>107</v>
      </c>
    </row>
    <row r="41" spans="2:16" ht="16.5" x14ac:dyDescent="0.2">
      <c r="D41" s="87" t="s">
        <v>57</v>
      </c>
      <c r="E41" s="87" t="s">
        <v>108</v>
      </c>
    </row>
    <row r="42" spans="2:16" ht="18.75" x14ac:dyDescent="0.35">
      <c r="D42" s="87" t="s">
        <v>109</v>
      </c>
      <c r="E42" s="87" t="s">
        <v>110</v>
      </c>
    </row>
    <row r="43" spans="2:16" x14ac:dyDescent="0.2">
      <c r="D43" s="87" t="s">
        <v>0</v>
      </c>
      <c r="E43" s="87" t="s">
        <v>111</v>
      </c>
    </row>
    <row r="44" spans="2:16" ht="18.75" x14ac:dyDescent="0.35">
      <c r="D44" s="87" t="s">
        <v>112</v>
      </c>
      <c r="E44" s="87" t="s">
        <v>113</v>
      </c>
    </row>
    <row r="45" spans="2:16" x14ac:dyDescent="0.2">
      <c r="D45" s="87" t="s">
        <v>114</v>
      </c>
      <c r="E45" s="87" t="s">
        <v>115</v>
      </c>
    </row>
    <row r="46" spans="2:16" x14ac:dyDescent="0.2">
      <c r="D46" s="87" t="s">
        <v>16</v>
      </c>
      <c r="E46" s="87" t="s">
        <v>116</v>
      </c>
    </row>
    <row r="47" spans="2:16" ht="15" x14ac:dyDescent="0.25">
      <c r="D47" s="88" t="s">
        <v>117</v>
      </c>
      <c r="E47" s="87" t="s">
        <v>118</v>
      </c>
      <c r="P47" s="89"/>
    </row>
    <row r="48" spans="2:16" x14ac:dyDescent="0.2">
      <c r="D48" s="87" t="s">
        <v>119</v>
      </c>
      <c r="E48" s="87" t="s">
        <v>120</v>
      </c>
    </row>
    <row r="49" spans="4:13" x14ac:dyDescent="0.2">
      <c r="D49" s="87" t="s">
        <v>121</v>
      </c>
      <c r="E49" s="87" t="s">
        <v>122</v>
      </c>
    </row>
    <row r="50" spans="4:13" x14ac:dyDescent="0.2">
      <c r="D50" s="87" t="s">
        <v>123</v>
      </c>
      <c r="E50" s="87" t="s">
        <v>124</v>
      </c>
    </row>
    <row r="51" spans="4:13" ht="18.75" x14ac:dyDescent="0.35">
      <c r="D51" s="87" t="s">
        <v>125</v>
      </c>
      <c r="E51" s="87" t="s">
        <v>126</v>
      </c>
    </row>
    <row r="52" spans="4:13" ht="16.5" x14ac:dyDescent="0.2">
      <c r="D52" s="87" t="s">
        <v>127</v>
      </c>
      <c r="E52" s="87" t="s">
        <v>128</v>
      </c>
    </row>
    <row r="53" spans="4:13" x14ac:dyDescent="0.2">
      <c r="D53" s="87" t="s">
        <v>129</v>
      </c>
      <c r="E53" s="87" t="s">
        <v>130</v>
      </c>
    </row>
    <row r="54" spans="4:13" ht="18.75" x14ac:dyDescent="0.35">
      <c r="D54" s="87" t="s">
        <v>131</v>
      </c>
      <c r="E54" s="87" t="s">
        <v>132</v>
      </c>
    </row>
    <row r="55" spans="4:13" ht="18.75" x14ac:dyDescent="0.35">
      <c r="D55" s="87" t="s">
        <v>133</v>
      </c>
      <c r="E55" s="87" t="s">
        <v>134</v>
      </c>
    </row>
    <row r="56" spans="4:13" x14ac:dyDescent="0.2">
      <c r="D56" s="87" t="s">
        <v>135</v>
      </c>
      <c r="E56" s="87" t="s">
        <v>136</v>
      </c>
    </row>
    <row r="57" spans="4:13" ht="18.75" x14ac:dyDescent="0.35">
      <c r="D57" s="87" t="s">
        <v>137</v>
      </c>
      <c r="E57" s="87" t="s">
        <v>138</v>
      </c>
    </row>
    <row r="58" spans="4:13" ht="18.75" x14ac:dyDescent="0.35">
      <c r="D58" s="87" t="s">
        <v>139</v>
      </c>
      <c r="E58" s="87" t="s">
        <v>140</v>
      </c>
      <c r="H58" s="87" t="s">
        <v>141</v>
      </c>
      <c r="K58" s="87" t="s">
        <v>178</v>
      </c>
      <c r="M58" s="87" t="s">
        <v>179</v>
      </c>
    </row>
    <row r="59" spans="4:13" x14ac:dyDescent="0.2">
      <c r="K59" s="87" t="s">
        <v>180</v>
      </c>
      <c r="M59" s="87" t="s">
        <v>181</v>
      </c>
    </row>
    <row r="60" spans="4:13" x14ac:dyDescent="0.2">
      <c r="K60" s="87" t="s">
        <v>182</v>
      </c>
      <c r="M60" s="87" t="s">
        <v>183</v>
      </c>
    </row>
    <row r="61" spans="4:13" x14ac:dyDescent="0.2">
      <c r="K61" s="87" t="s">
        <v>184</v>
      </c>
      <c r="M61" s="87" t="s">
        <v>185</v>
      </c>
    </row>
    <row r="62" spans="4:13" ht="18.75" x14ac:dyDescent="0.35">
      <c r="D62" s="87" t="s">
        <v>142</v>
      </c>
      <c r="E62" s="87" t="s">
        <v>143</v>
      </c>
    </row>
    <row r="63" spans="4:13" ht="18.75" x14ac:dyDescent="0.35">
      <c r="D63" s="87" t="s">
        <v>144</v>
      </c>
      <c r="E63" s="87" t="s">
        <v>145</v>
      </c>
    </row>
    <row r="64" spans="4:13" ht="18.75" x14ac:dyDescent="0.35">
      <c r="D64" s="87" t="s">
        <v>146</v>
      </c>
      <c r="E64" s="87" t="s">
        <v>147</v>
      </c>
    </row>
    <row r="80" spans="2:2" x14ac:dyDescent="0.2">
      <c r="B80" s="87" t="s">
        <v>196</v>
      </c>
    </row>
    <row r="81" spans="2:5" x14ac:dyDescent="0.2">
      <c r="B81" s="87" t="s">
        <v>195</v>
      </c>
      <c r="C81" s="87">
        <v>0.69</v>
      </c>
      <c r="D81" s="87" t="s">
        <v>0</v>
      </c>
    </row>
    <row r="82" spans="2:5" x14ac:dyDescent="0.2">
      <c r="B82" s="87" t="s">
        <v>193</v>
      </c>
      <c r="C82" s="87">
        <f>((1.1*(C119^2))/(9.81*3.38^2))^(1/3)</f>
        <v>0.84927463483724497</v>
      </c>
      <c r="D82" s="87" t="s">
        <v>0</v>
      </c>
    </row>
    <row r="83" spans="2:5" x14ac:dyDescent="0.2">
      <c r="B83" s="87" t="s">
        <v>194</v>
      </c>
      <c r="C83" s="87">
        <f>3.43/(9.81*(2.33/4.76))^0.5</f>
        <v>1.565255116933939</v>
      </c>
    </row>
    <row r="85" spans="2:5" x14ac:dyDescent="0.2">
      <c r="B85" s="90" t="s">
        <v>148</v>
      </c>
      <c r="C85" s="91"/>
    </row>
    <row r="86" spans="2:5" x14ac:dyDescent="0.2">
      <c r="B86" s="92" t="s">
        <v>1</v>
      </c>
      <c r="C86" s="93">
        <v>5</v>
      </c>
      <c r="D86" s="94" t="s">
        <v>0</v>
      </c>
    </row>
    <row r="87" spans="2:5" x14ac:dyDescent="0.2">
      <c r="B87" s="87" t="s">
        <v>149</v>
      </c>
      <c r="C87" s="95">
        <v>2</v>
      </c>
      <c r="D87" s="96"/>
    </row>
    <row r="88" spans="2:5" ht="15" x14ac:dyDescent="0.25">
      <c r="B88" s="88" t="s">
        <v>150</v>
      </c>
      <c r="C88" s="97">
        <v>1</v>
      </c>
      <c r="D88" s="96"/>
    </row>
    <row r="89" spans="2:5" ht="18.75" x14ac:dyDescent="0.35">
      <c r="B89" s="87" t="s">
        <v>151</v>
      </c>
      <c r="C89" s="97">
        <v>1</v>
      </c>
      <c r="D89" s="96"/>
      <c r="E89" s="98" t="s">
        <v>152</v>
      </c>
    </row>
    <row r="90" spans="2:5" x14ac:dyDescent="0.2">
      <c r="B90" s="87" t="s">
        <v>2</v>
      </c>
      <c r="C90" s="91">
        <v>0.3</v>
      </c>
      <c r="D90" s="96"/>
      <c r="E90" s="98" t="s">
        <v>153</v>
      </c>
    </row>
    <row r="91" spans="2:5" ht="18.75" x14ac:dyDescent="0.35">
      <c r="B91" s="87" t="s">
        <v>154</v>
      </c>
      <c r="C91" s="93">
        <v>0</v>
      </c>
      <c r="D91" s="96" t="s">
        <v>0</v>
      </c>
      <c r="E91" s="98"/>
    </row>
    <row r="92" spans="2:5" x14ac:dyDescent="0.2">
      <c r="B92" s="87" t="s">
        <v>155</v>
      </c>
      <c r="C92" s="93">
        <v>0</v>
      </c>
      <c r="D92" s="94" t="s">
        <v>0</v>
      </c>
      <c r="E92" s="98"/>
    </row>
    <row r="93" spans="2:5" x14ac:dyDescent="0.2">
      <c r="B93" s="87" t="s">
        <v>156</v>
      </c>
      <c r="C93" s="93">
        <v>0.5</v>
      </c>
      <c r="D93" s="94" t="s">
        <v>0</v>
      </c>
      <c r="E93" s="98"/>
    </row>
    <row r="94" spans="2:5" x14ac:dyDescent="0.2">
      <c r="B94" s="87" t="s">
        <v>157</v>
      </c>
      <c r="C94" s="99">
        <v>0.9</v>
      </c>
      <c r="E94" s="98" t="s">
        <v>153</v>
      </c>
    </row>
    <row r="95" spans="2:5" x14ac:dyDescent="0.2">
      <c r="B95" s="87" t="s">
        <v>158</v>
      </c>
      <c r="C95" s="97">
        <v>1</v>
      </c>
    </row>
    <row r="97" spans="2:8" ht="21.75" customHeight="1" x14ac:dyDescent="0.2">
      <c r="B97" s="100" t="s">
        <v>176</v>
      </c>
    </row>
    <row r="99" spans="2:8" ht="16.5" x14ac:dyDescent="0.2">
      <c r="B99" s="99" t="s">
        <v>159</v>
      </c>
      <c r="C99" s="99">
        <v>6.19</v>
      </c>
      <c r="D99" s="99" t="s">
        <v>160</v>
      </c>
    </row>
    <row r="100" spans="2:8" x14ac:dyDescent="0.2">
      <c r="B100" s="99" t="s">
        <v>161</v>
      </c>
      <c r="C100" s="99">
        <v>0.79</v>
      </c>
      <c r="D100" s="99" t="s">
        <v>0</v>
      </c>
      <c r="F100" s="98" t="s">
        <v>162</v>
      </c>
    </row>
    <row r="101" spans="2:8" ht="18.75" x14ac:dyDescent="0.35">
      <c r="B101" s="99" t="s">
        <v>163</v>
      </c>
      <c r="C101" s="99">
        <v>4.8040000000000003</v>
      </c>
      <c r="D101" s="99" t="s">
        <v>0</v>
      </c>
      <c r="F101" s="98" t="s">
        <v>164</v>
      </c>
    </row>
    <row r="102" spans="2:8" ht="18.75" x14ac:dyDescent="0.35">
      <c r="B102" s="99" t="s">
        <v>165</v>
      </c>
      <c r="C102" s="101">
        <f>(C99/(C89*C90*C101*(19.62)^(1/2)))^(2/3)</f>
        <v>0.979665759876575</v>
      </c>
      <c r="D102" s="99" t="s">
        <v>0</v>
      </c>
    </row>
    <row r="103" spans="2:8" ht="18.75" x14ac:dyDescent="0.35">
      <c r="B103" s="99" t="s">
        <v>163</v>
      </c>
      <c r="C103" s="102">
        <f>C86-0.1*C87*C88*C102</f>
        <v>4.8040668480246849</v>
      </c>
      <c r="D103" s="99" t="s">
        <v>0</v>
      </c>
      <c r="F103" s="98" t="s">
        <v>166</v>
      </c>
    </row>
    <row r="104" spans="2:8" ht="17.100000000000001" customHeight="1" x14ac:dyDescent="0.2">
      <c r="B104" s="99" t="s">
        <v>167</v>
      </c>
      <c r="C104" s="102">
        <f>C92+C102+C93</f>
        <v>1.479665759876575</v>
      </c>
      <c r="D104" s="99" t="s">
        <v>0</v>
      </c>
    </row>
    <row r="105" spans="2:8" ht="18.75" x14ac:dyDescent="0.35">
      <c r="B105" s="99" t="s">
        <v>168</v>
      </c>
      <c r="C105" s="102">
        <v>0.29699999999999999</v>
      </c>
      <c r="D105" s="99" t="s">
        <v>0</v>
      </c>
      <c r="F105" s="98" t="s">
        <v>164</v>
      </c>
    </row>
    <row r="106" spans="2:8" ht="18.75" x14ac:dyDescent="0.35">
      <c r="B106" s="99" t="s">
        <v>168</v>
      </c>
      <c r="C106" s="102">
        <f>(C99/C103)/(C94*(19.62*(C104-C105))^(1/2))</f>
        <v>0.29720669233717828</v>
      </c>
      <c r="D106" s="99" t="s">
        <v>0</v>
      </c>
      <c r="F106" s="98" t="s">
        <v>166</v>
      </c>
      <c r="H106" s="103" t="s">
        <v>169</v>
      </c>
    </row>
    <row r="107" spans="2:8" ht="18.75" x14ac:dyDescent="0.35">
      <c r="B107" s="99" t="s">
        <v>170</v>
      </c>
      <c r="C107" s="102">
        <f>C106/2*(-1+(1+8*C95*(C99/C103)^2/(9.81*C106^3))^(1/2))</f>
        <v>0.92886153644455849</v>
      </c>
      <c r="D107" s="99" t="s">
        <v>0</v>
      </c>
    </row>
    <row r="108" spans="2:8" ht="18.75" x14ac:dyDescent="0.35">
      <c r="B108" s="99" t="s">
        <v>171</v>
      </c>
      <c r="C108" s="102">
        <f>C107/C106</f>
        <v>3.1253049153777921</v>
      </c>
    </row>
    <row r="109" spans="2:8" x14ac:dyDescent="0.2">
      <c r="B109" s="87" t="s">
        <v>186</v>
      </c>
      <c r="D109" s="87" t="s">
        <v>172</v>
      </c>
      <c r="E109" s="99">
        <v>5.5</v>
      </c>
    </row>
    <row r="110" spans="2:8" ht="18.75" x14ac:dyDescent="0.35">
      <c r="B110" s="99" t="s">
        <v>173</v>
      </c>
      <c r="C110" s="102">
        <f>E109*(C107-C106)</f>
        <v>3.4741016425905906</v>
      </c>
      <c r="D110" s="99" t="s">
        <v>0</v>
      </c>
    </row>
    <row r="111" spans="2:8" ht="18.75" x14ac:dyDescent="0.35">
      <c r="B111" s="99" t="s">
        <v>174</v>
      </c>
      <c r="C111" s="102">
        <f>0.3*C102+1.63*(C102*($C$91+0.335*C102))^(1/2)</f>
        <v>1.2181464889926841</v>
      </c>
      <c r="D111" s="99" t="s">
        <v>0</v>
      </c>
    </row>
    <row r="112" spans="2:8" ht="18.75" x14ac:dyDescent="0.35">
      <c r="B112" s="99" t="s">
        <v>175</v>
      </c>
      <c r="C112" s="102">
        <f>C110+C111</f>
        <v>4.6922481315832751</v>
      </c>
      <c r="D112" s="99" t="s">
        <v>0</v>
      </c>
    </row>
    <row r="113" spans="2:12" ht="17.25" customHeight="1" thickBot="1" x14ac:dyDescent="0.25"/>
    <row r="114" spans="2:12" ht="16.5" customHeight="1" thickBot="1" x14ac:dyDescent="0.3">
      <c r="B114" s="130" t="s">
        <v>187</v>
      </c>
      <c r="C114" s="131"/>
      <c r="D114" s="131"/>
      <c r="E114" s="132"/>
    </row>
    <row r="117" spans="2:12" ht="17.25" x14ac:dyDescent="0.2">
      <c r="B117" s="100" t="s">
        <v>177</v>
      </c>
    </row>
    <row r="119" spans="2:12" ht="16.5" x14ac:dyDescent="0.2">
      <c r="B119" s="99" t="s">
        <v>159</v>
      </c>
      <c r="C119" s="99">
        <v>7.9</v>
      </c>
      <c r="D119" s="99" t="s">
        <v>160</v>
      </c>
    </row>
    <row r="120" spans="2:12" x14ac:dyDescent="0.2">
      <c r="B120" s="99" t="s">
        <v>161</v>
      </c>
      <c r="C120" s="99">
        <v>0.91</v>
      </c>
      <c r="D120" s="99" t="s">
        <v>0</v>
      </c>
      <c r="F120" s="98" t="s">
        <v>162</v>
      </c>
    </row>
    <row r="121" spans="2:12" ht="18.75" x14ac:dyDescent="0.35">
      <c r="B121" s="99" t="s">
        <v>163</v>
      </c>
      <c r="C121" s="99">
        <v>4.7679999999999998</v>
      </c>
      <c r="D121" s="99" t="s">
        <v>0</v>
      </c>
      <c r="F121" s="98" t="s">
        <v>164</v>
      </c>
    </row>
    <row r="122" spans="2:12" ht="18.75" x14ac:dyDescent="0.35">
      <c r="B122" s="99" t="s">
        <v>165</v>
      </c>
      <c r="C122" s="102">
        <f>(C119/(C89*C90*C121*(19.62)^(1/2)))^(2/3)</f>
        <v>1.1584573754231313</v>
      </c>
      <c r="D122" s="99" t="s">
        <v>0</v>
      </c>
    </row>
    <row r="123" spans="2:12" ht="18.75" x14ac:dyDescent="0.35">
      <c r="B123" s="99" t="s">
        <v>163</v>
      </c>
      <c r="C123" s="102">
        <f>C86-0.1*C87*C88*C122</f>
        <v>4.7683085249153736</v>
      </c>
      <c r="D123" s="99" t="s">
        <v>0</v>
      </c>
      <c r="F123" s="98" t="s">
        <v>166</v>
      </c>
    </row>
    <row r="124" spans="2:12" ht="17.100000000000001" customHeight="1" x14ac:dyDescent="0.2">
      <c r="B124" s="99" t="s">
        <v>167</v>
      </c>
      <c r="C124" s="102">
        <f>C92+C122+C93</f>
        <v>1.6584573754231313</v>
      </c>
      <c r="D124" s="99" t="s">
        <v>0</v>
      </c>
    </row>
    <row r="125" spans="2:12" ht="18.75" x14ac:dyDescent="0.35">
      <c r="B125" s="99" t="s">
        <v>168</v>
      </c>
      <c r="C125" s="102">
        <v>0.36499999999999999</v>
      </c>
      <c r="D125" s="99" t="s">
        <v>0</v>
      </c>
      <c r="F125" s="98" t="s">
        <v>164</v>
      </c>
    </row>
    <row r="126" spans="2:12" ht="18.75" x14ac:dyDescent="0.35">
      <c r="B126" s="99" t="s">
        <v>168</v>
      </c>
      <c r="C126" s="102">
        <f>(C119/C123)/(C94*(19.62*(C124-C125))^(1/2))</f>
        <v>0.36542198437639423</v>
      </c>
      <c r="D126" s="99" t="s">
        <v>0</v>
      </c>
      <c r="F126" s="98" t="s">
        <v>166</v>
      </c>
      <c r="H126" s="103" t="s">
        <v>169</v>
      </c>
    </row>
    <row r="127" spans="2:12" ht="18.75" x14ac:dyDescent="0.35">
      <c r="B127" s="99" t="s">
        <v>170</v>
      </c>
      <c r="C127" s="102">
        <f>C126/2*(-1+(1+8*C95*(C119/C123)^2/(9.81*C126^3))^(1/2))</f>
        <v>1.068206451837036</v>
      </c>
      <c r="D127" s="99" t="s">
        <v>0</v>
      </c>
    </row>
    <row r="128" spans="2:12" ht="18.75" x14ac:dyDescent="0.35">
      <c r="B128" s="99" t="s">
        <v>171</v>
      </c>
      <c r="C128" s="102">
        <f>C127/C126</f>
        <v>2.9232134286062967</v>
      </c>
    </row>
    <row r="129" spans="2:8" x14ac:dyDescent="0.2">
      <c r="B129" s="87" t="s">
        <v>186</v>
      </c>
      <c r="D129" s="87" t="s">
        <v>172</v>
      </c>
      <c r="E129" s="99">
        <v>5.5</v>
      </c>
    </row>
    <row r="130" spans="2:8" ht="18.75" x14ac:dyDescent="0.35">
      <c r="B130" s="99" t="s">
        <v>173</v>
      </c>
      <c r="C130" s="102">
        <f>E129*(C127-C126)</f>
        <v>3.8653145710335299</v>
      </c>
      <c r="D130" s="99" t="s">
        <v>0</v>
      </c>
    </row>
    <row r="131" spans="2:8" ht="18.75" x14ac:dyDescent="0.35">
      <c r="B131" s="99" t="s">
        <v>174</v>
      </c>
      <c r="C131" s="102">
        <f>0.3*C122+1.63*(C122*($C$91+0.335*C122))^(1/2)</f>
        <v>1.4404614740206458</v>
      </c>
      <c r="D131" s="99" t="s">
        <v>0</v>
      </c>
    </row>
    <row r="132" spans="2:8" ht="18.75" x14ac:dyDescent="0.35">
      <c r="B132" s="99" t="s">
        <v>175</v>
      </c>
      <c r="C132" s="102">
        <f>C130+C131</f>
        <v>5.3057760450541753</v>
      </c>
      <c r="D132" s="99" t="s">
        <v>0</v>
      </c>
    </row>
    <row r="133" spans="2:8" ht="18.75" customHeight="1" thickBot="1" x14ac:dyDescent="0.25"/>
    <row r="134" spans="2:8" ht="18" customHeight="1" thickBot="1" x14ac:dyDescent="0.3">
      <c r="B134" s="133" t="s">
        <v>188</v>
      </c>
      <c r="C134" s="134"/>
      <c r="D134" s="134"/>
      <c r="E134" s="134"/>
      <c r="F134" s="135"/>
      <c r="H134" s="92"/>
    </row>
  </sheetData>
  <mergeCells count="2">
    <mergeCell ref="B114:E114"/>
    <mergeCell ref="B134:F134"/>
  </mergeCells>
  <pageMargins left="0.51181102362204722" right="0.39370078740157483" top="0.78740157480314965" bottom="0.59055118110236227" header="0.31496062992125984" footer="0.31496062992125984"/>
  <pageSetup paperSize="9" scale="80" orientation="portrait" r:id="rId1"/>
  <headerFooter>
    <oddHeader>&amp;CDSJ MVN Sběř, rekonstrukce a zkapacitnění BP
&amp;8F. Hydrotechnické výpočty</oddHeader>
    <oddFooter>&amp;C&amp;P/&amp;N</oddFooter>
  </headerFooter>
  <rowBreaks count="2" manualBreakCount="2">
    <brk id="38" max="16383" man="1"/>
    <brk id="95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MVN Sběř - BP stav</vt:lpstr>
      <vt:lpstr>MVN Sběř - BP návrh</vt:lpstr>
      <vt:lpstr>VZORCE</vt:lpstr>
      <vt:lpstr>MVN Sběř - koryto od BP</vt:lpstr>
      <vt:lpstr>Konzumční křivka</vt:lpstr>
      <vt:lpstr>MVN Sběř - posouzeni kapacity</vt:lpstr>
      <vt:lpstr>MVN Sběř - Vývar</vt:lpstr>
    </vt:vector>
  </TitlesOfParts>
  <Company>Povodí Labe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JDostal</dc:creator>
  <cp:lastModifiedBy>Ing. Petr Kunc</cp:lastModifiedBy>
  <cp:lastPrinted>2018-02-14T09:43:51Z</cp:lastPrinted>
  <dcterms:created xsi:type="dcterms:W3CDTF">2000-05-09T08:54:51Z</dcterms:created>
  <dcterms:modified xsi:type="dcterms:W3CDTF">2018-02-14T09:44:41Z</dcterms:modified>
</cp:coreProperties>
</file>